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Rekapitulace stavby" sheetId="1" r:id="rId1"/>
    <sheet name="01 - Hřiště Očov - opravy..." sheetId="2" r:id="rId2"/>
    <sheet name="Pokyny pro vyplnění" sheetId="3" r:id="rId3"/>
  </sheets>
  <definedNames>
    <definedName name="_xlnm._FilterDatabase" localSheetId="1" hidden="1">'01 - Hřiště Očov - opravy...'!$C$95:$K$316</definedName>
    <definedName name="_xlnm.Print_Titles" localSheetId="1">'01 - Hřiště Očov - opravy...'!$95:$95</definedName>
    <definedName name="_xlnm.Print_Titles" localSheetId="0">'Rekapitulace stavby'!$49:$49</definedName>
    <definedName name="_xlnm.Print_Area" localSheetId="1">'01 - Hřiště Očov - opravy...'!$C$4:$J$36,'01 - Hřiště Očov - opravy...'!$C$42:$J$77,'01 - Hřiště Očov - opravy...'!$C$83:$K$316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</definedNames>
  <calcPr calcId="144525"/>
</workbook>
</file>

<file path=xl/calcChain.xml><?xml version="1.0" encoding="utf-8"?>
<calcChain xmlns="http://schemas.openxmlformats.org/spreadsheetml/2006/main">
  <c r="AY52" i="1" l="1"/>
  <c r="AX52" i="1"/>
  <c r="BI316" i="2"/>
  <c r="BH316" i="2"/>
  <c r="BG316" i="2"/>
  <c r="BF316" i="2"/>
  <c r="T316" i="2"/>
  <c r="T315" i="2" s="1"/>
  <c r="T308" i="2" s="1"/>
  <c r="R316" i="2"/>
  <c r="R315" i="2" s="1"/>
  <c r="P316" i="2"/>
  <c r="P315" i="2" s="1"/>
  <c r="BK316" i="2"/>
  <c r="BK315" i="2" s="1"/>
  <c r="J315" i="2" s="1"/>
  <c r="J76" i="2" s="1"/>
  <c r="J316" i="2"/>
  <c r="BE316" i="2"/>
  <c r="BI314" i="2"/>
  <c r="BH314" i="2"/>
  <c r="BG314" i="2"/>
  <c r="BF314" i="2"/>
  <c r="T314" i="2"/>
  <c r="T313" i="2"/>
  <c r="R314" i="2"/>
  <c r="R313" i="2" s="1"/>
  <c r="P314" i="2"/>
  <c r="P313" i="2"/>
  <c r="BK314" i="2"/>
  <c r="BK313" i="2" s="1"/>
  <c r="J313" i="2" s="1"/>
  <c r="J75" i="2" s="1"/>
  <c r="J314" i="2"/>
  <c r="BE314" i="2"/>
  <c r="BI312" i="2"/>
  <c r="BH312" i="2"/>
  <c r="BG312" i="2"/>
  <c r="BF312" i="2"/>
  <c r="T312" i="2"/>
  <c r="T311" i="2"/>
  <c r="R312" i="2"/>
  <c r="R311" i="2" s="1"/>
  <c r="R308" i="2" s="1"/>
  <c r="P312" i="2"/>
  <c r="P311" i="2"/>
  <c r="BK312" i="2"/>
  <c r="BK311" i="2" s="1"/>
  <c r="J311" i="2" s="1"/>
  <c r="J74" i="2" s="1"/>
  <c r="J312" i="2"/>
  <c r="BE312" i="2"/>
  <c r="BI310" i="2"/>
  <c r="BH310" i="2"/>
  <c r="BG310" i="2"/>
  <c r="BF310" i="2"/>
  <c r="T310" i="2"/>
  <c r="T309" i="2"/>
  <c r="R310" i="2"/>
  <c r="R309" i="2"/>
  <c r="P310" i="2"/>
  <c r="P309" i="2" s="1"/>
  <c r="P308" i="2" s="1"/>
  <c r="BK310" i="2"/>
  <c r="BK309" i="2"/>
  <c r="J309" i="2" s="1"/>
  <c r="J73" i="2" s="1"/>
  <c r="J310" i="2"/>
  <c r="BE310" i="2" s="1"/>
  <c r="BI307" i="2"/>
  <c r="BH307" i="2"/>
  <c r="BG307" i="2"/>
  <c r="BF307" i="2"/>
  <c r="T307" i="2"/>
  <c r="R307" i="2"/>
  <c r="P307" i="2"/>
  <c r="BK307" i="2"/>
  <c r="J307" i="2"/>
  <c r="BE307" i="2" s="1"/>
  <c r="BI306" i="2"/>
  <c r="BH306" i="2"/>
  <c r="BG306" i="2"/>
  <c r="BF306" i="2"/>
  <c r="T306" i="2"/>
  <c r="R306" i="2"/>
  <c r="P306" i="2"/>
  <c r="BK306" i="2"/>
  <c r="J306" i="2"/>
  <c r="BE306" i="2"/>
  <c r="BI305" i="2"/>
  <c r="BH305" i="2"/>
  <c r="BG305" i="2"/>
  <c r="BF305" i="2"/>
  <c r="T305" i="2"/>
  <c r="R305" i="2"/>
  <c r="P305" i="2"/>
  <c r="BK305" i="2"/>
  <c r="J305" i="2"/>
  <c r="BE305" i="2" s="1"/>
  <c r="BI304" i="2"/>
  <c r="BH304" i="2"/>
  <c r="BG304" i="2"/>
  <c r="BF304" i="2"/>
  <c r="T304" i="2"/>
  <c r="R304" i="2"/>
  <c r="P304" i="2"/>
  <c r="BK304" i="2"/>
  <c r="J304" i="2"/>
  <c r="BE304" i="2"/>
  <c r="BI303" i="2"/>
  <c r="BH303" i="2"/>
  <c r="BG303" i="2"/>
  <c r="BF303" i="2"/>
  <c r="T303" i="2"/>
  <c r="R303" i="2"/>
  <c r="P303" i="2"/>
  <c r="BK303" i="2"/>
  <c r="J303" i="2"/>
  <c r="BE303" i="2" s="1"/>
  <c r="BI302" i="2"/>
  <c r="BH302" i="2"/>
  <c r="BG302" i="2"/>
  <c r="BF302" i="2"/>
  <c r="T302" i="2"/>
  <c r="R302" i="2"/>
  <c r="P302" i="2"/>
  <c r="BK302" i="2"/>
  <c r="J302" i="2"/>
  <c r="BE302" i="2"/>
  <c r="BI301" i="2"/>
  <c r="BH301" i="2"/>
  <c r="BG301" i="2"/>
  <c r="BF301" i="2"/>
  <c r="T301" i="2"/>
  <c r="T300" i="2" s="1"/>
  <c r="R301" i="2"/>
  <c r="R300" i="2"/>
  <c r="P301" i="2"/>
  <c r="P300" i="2" s="1"/>
  <c r="BK301" i="2"/>
  <c r="BK300" i="2"/>
  <c r="J300" i="2"/>
  <c r="J71" i="2" s="1"/>
  <c r="J301" i="2"/>
  <c r="BE301" i="2" s="1"/>
  <c r="BI292" i="2"/>
  <c r="BH292" i="2"/>
  <c r="BG292" i="2"/>
  <c r="BF292" i="2"/>
  <c r="T292" i="2"/>
  <c r="T291" i="2" s="1"/>
  <c r="R292" i="2"/>
  <c r="R291" i="2"/>
  <c r="P292" i="2"/>
  <c r="P291" i="2" s="1"/>
  <c r="BK292" i="2"/>
  <c r="BK291" i="2"/>
  <c r="J291" i="2"/>
  <c r="J70" i="2" s="1"/>
  <c r="J292" i="2"/>
  <c r="BE292" i="2" s="1"/>
  <c r="BI290" i="2"/>
  <c r="BH290" i="2"/>
  <c r="BG290" i="2"/>
  <c r="BF290" i="2"/>
  <c r="T290" i="2"/>
  <c r="T289" i="2" s="1"/>
  <c r="T288" i="2" s="1"/>
  <c r="R290" i="2"/>
  <c r="R289" i="2"/>
  <c r="R288" i="2" s="1"/>
  <c r="P290" i="2"/>
  <c r="P289" i="2"/>
  <c r="P288" i="2"/>
  <c r="BK290" i="2"/>
  <c r="BK289" i="2" s="1"/>
  <c r="J290" i="2"/>
  <c r="BE290" i="2"/>
  <c r="BI287" i="2"/>
  <c r="BH287" i="2"/>
  <c r="BG287" i="2"/>
  <c r="BF287" i="2"/>
  <c r="T287" i="2"/>
  <c r="R287" i="2"/>
  <c r="P287" i="2"/>
  <c r="BK287" i="2"/>
  <c r="J287" i="2"/>
  <c r="BE287" i="2"/>
  <c r="BI286" i="2"/>
  <c r="BH286" i="2"/>
  <c r="BG286" i="2"/>
  <c r="BF286" i="2"/>
  <c r="T286" i="2"/>
  <c r="R286" i="2"/>
  <c r="P286" i="2"/>
  <c r="BK286" i="2"/>
  <c r="J286" i="2"/>
  <c r="BE286" i="2" s="1"/>
  <c r="BI285" i="2"/>
  <c r="BH285" i="2"/>
  <c r="BG285" i="2"/>
  <c r="BF285" i="2"/>
  <c r="T285" i="2"/>
  <c r="R285" i="2"/>
  <c r="P285" i="2"/>
  <c r="BK285" i="2"/>
  <c r="J285" i="2"/>
  <c r="BE285" i="2"/>
  <c r="BI283" i="2"/>
  <c r="BH283" i="2"/>
  <c r="BG283" i="2"/>
  <c r="BF283" i="2"/>
  <c r="T283" i="2"/>
  <c r="R283" i="2"/>
  <c r="P283" i="2"/>
  <c r="BK283" i="2"/>
  <c r="J283" i="2"/>
  <c r="BE283" i="2" s="1"/>
  <c r="BI281" i="2"/>
  <c r="BH281" i="2"/>
  <c r="BG281" i="2"/>
  <c r="BF281" i="2"/>
  <c r="T281" i="2"/>
  <c r="R281" i="2"/>
  <c r="P281" i="2"/>
  <c r="BK281" i="2"/>
  <c r="J281" i="2"/>
  <c r="BE281" i="2"/>
  <c r="BI278" i="2"/>
  <c r="BH278" i="2"/>
  <c r="BG278" i="2"/>
  <c r="BF278" i="2"/>
  <c r="T278" i="2"/>
  <c r="T277" i="2" s="1"/>
  <c r="R278" i="2"/>
  <c r="R277" i="2"/>
  <c r="P278" i="2"/>
  <c r="P277" i="2" s="1"/>
  <c r="BK278" i="2"/>
  <c r="BK277" i="2"/>
  <c r="J277" i="2" s="1"/>
  <c r="J67" i="2" s="1"/>
  <c r="J278" i="2"/>
  <c r="BE278" i="2" s="1"/>
  <c r="BI276" i="2"/>
  <c r="BH276" i="2"/>
  <c r="BG276" i="2"/>
  <c r="BF276" i="2"/>
  <c r="T276" i="2"/>
  <c r="T275" i="2" s="1"/>
  <c r="R276" i="2"/>
  <c r="R275" i="2" s="1"/>
  <c r="R274" i="2" s="1"/>
  <c r="P276" i="2"/>
  <c r="P275" i="2"/>
  <c r="P274" i="2" s="1"/>
  <c r="BK276" i="2"/>
  <c r="BK275" i="2" s="1"/>
  <c r="J276" i="2"/>
  <c r="BE276" i="2"/>
  <c r="BI273" i="2"/>
  <c r="BH273" i="2"/>
  <c r="BG273" i="2"/>
  <c r="BF273" i="2"/>
  <c r="T273" i="2"/>
  <c r="T272" i="2"/>
  <c r="R273" i="2"/>
  <c r="R272" i="2" s="1"/>
  <c r="P273" i="2"/>
  <c r="P272" i="2"/>
  <c r="BK273" i="2"/>
  <c r="BK272" i="2" s="1"/>
  <c r="J272" i="2" s="1"/>
  <c r="J64" i="2" s="1"/>
  <c r="J273" i="2"/>
  <c r="BE273" i="2" s="1"/>
  <c r="BI269" i="2"/>
  <c r="BH269" i="2"/>
  <c r="BG269" i="2"/>
  <c r="BF269" i="2"/>
  <c r="T269" i="2"/>
  <c r="R269" i="2"/>
  <c r="P269" i="2"/>
  <c r="BK269" i="2"/>
  <c r="J269" i="2"/>
  <c r="BE269" i="2"/>
  <c r="BI266" i="2"/>
  <c r="BH266" i="2"/>
  <c r="BG266" i="2"/>
  <c r="BF266" i="2"/>
  <c r="T266" i="2"/>
  <c r="R266" i="2"/>
  <c r="P266" i="2"/>
  <c r="BK266" i="2"/>
  <c r="J266" i="2"/>
  <c r="BE266" i="2" s="1"/>
  <c r="BI265" i="2"/>
  <c r="BH265" i="2"/>
  <c r="BG265" i="2"/>
  <c r="BF265" i="2"/>
  <c r="T265" i="2"/>
  <c r="R265" i="2"/>
  <c r="P265" i="2"/>
  <c r="BK265" i="2"/>
  <c r="J265" i="2"/>
  <c r="BE265" i="2"/>
  <c r="BI262" i="2"/>
  <c r="BH262" i="2"/>
  <c r="BG262" i="2"/>
  <c r="BF262" i="2"/>
  <c r="T262" i="2"/>
  <c r="R262" i="2"/>
  <c r="P262" i="2"/>
  <c r="BK262" i="2"/>
  <c r="J262" i="2"/>
  <c r="BE262" i="2"/>
  <c r="BI261" i="2"/>
  <c r="BH261" i="2"/>
  <c r="BG261" i="2"/>
  <c r="BF261" i="2"/>
  <c r="T261" i="2"/>
  <c r="R261" i="2"/>
  <c r="P261" i="2"/>
  <c r="BK261" i="2"/>
  <c r="J261" i="2"/>
  <c r="BE261" i="2"/>
  <c r="BI260" i="2"/>
  <c r="BH260" i="2"/>
  <c r="BG260" i="2"/>
  <c r="BF260" i="2"/>
  <c r="T260" i="2"/>
  <c r="R260" i="2"/>
  <c r="P260" i="2"/>
  <c r="BK260" i="2"/>
  <c r="BK257" i="2" s="1"/>
  <c r="J257" i="2" s="1"/>
  <c r="J63" i="2" s="1"/>
  <c r="J260" i="2"/>
  <c r="BE260" i="2"/>
  <c r="BI258" i="2"/>
  <c r="BH258" i="2"/>
  <c r="BG258" i="2"/>
  <c r="BF258" i="2"/>
  <c r="T258" i="2"/>
  <c r="T257" i="2"/>
  <c r="R258" i="2"/>
  <c r="R257" i="2"/>
  <c r="P258" i="2"/>
  <c r="P257" i="2"/>
  <c r="BK258" i="2"/>
  <c r="J258" i="2"/>
  <c r="BE258" i="2" s="1"/>
  <c r="BI254" i="2"/>
  <c r="BH254" i="2"/>
  <c r="BG254" i="2"/>
  <c r="BF254" i="2"/>
  <c r="T254" i="2"/>
  <c r="R254" i="2"/>
  <c r="P254" i="2"/>
  <c r="BK254" i="2"/>
  <c r="J254" i="2"/>
  <c r="BE254" i="2"/>
  <c r="BI252" i="2"/>
  <c r="BH252" i="2"/>
  <c r="BG252" i="2"/>
  <c r="BF252" i="2"/>
  <c r="T252" i="2"/>
  <c r="R252" i="2"/>
  <c r="P252" i="2"/>
  <c r="BK252" i="2"/>
  <c r="J252" i="2"/>
  <c r="BE252" i="2"/>
  <c r="BI251" i="2"/>
  <c r="BH251" i="2"/>
  <c r="BG251" i="2"/>
  <c r="BF251" i="2"/>
  <c r="T251" i="2"/>
  <c r="R251" i="2"/>
  <c r="P251" i="2"/>
  <c r="BK251" i="2"/>
  <c r="J251" i="2"/>
  <c r="BE251" i="2"/>
  <c r="BI250" i="2"/>
  <c r="BH250" i="2"/>
  <c r="BG250" i="2"/>
  <c r="BF250" i="2"/>
  <c r="T250" i="2"/>
  <c r="R250" i="2"/>
  <c r="P250" i="2"/>
  <c r="BK250" i="2"/>
  <c r="J250" i="2"/>
  <c r="BE250" i="2"/>
  <c r="BI248" i="2"/>
  <c r="BH248" i="2"/>
  <c r="BG248" i="2"/>
  <c r="BF248" i="2"/>
  <c r="T248" i="2"/>
  <c r="R248" i="2"/>
  <c r="P248" i="2"/>
  <c r="BK248" i="2"/>
  <c r="J248" i="2"/>
  <c r="BE248" i="2"/>
  <c r="BI245" i="2"/>
  <c r="BH245" i="2"/>
  <c r="BG245" i="2"/>
  <c r="BF245" i="2"/>
  <c r="T245" i="2"/>
  <c r="R245" i="2"/>
  <c r="P245" i="2"/>
  <c r="BK245" i="2"/>
  <c r="J245" i="2"/>
  <c r="BE245" i="2"/>
  <c r="BI244" i="2"/>
  <c r="BH244" i="2"/>
  <c r="BG244" i="2"/>
  <c r="BF244" i="2"/>
  <c r="T244" i="2"/>
  <c r="R244" i="2"/>
  <c r="P244" i="2"/>
  <c r="BK244" i="2"/>
  <c r="J244" i="2"/>
  <c r="BE244" i="2"/>
  <c r="BI243" i="2"/>
  <c r="BH243" i="2"/>
  <c r="BG243" i="2"/>
  <c r="BF243" i="2"/>
  <c r="T243" i="2"/>
  <c r="R243" i="2"/>
  <c r="P243" i="2"/>
  <c r="BK243" i="2"/>
  <c r="J243" i="2"/>
  <c r="BE243" i="2"/>
  <c r="BI242" i="2"/>
  <c r="BH242" i="2"/>
  <c r="BG242" i="2"/>
  <c r="BF242" i="2"/>
  <c r="T242" i="2"/>
  <c r="R242" i="2"/>
  <c r="P242" i="2"/>
  <c r="BK242" i="2"/>
  <c r="J242" i="2"/>
  <c r="BE242" i="2"/>
  <c r="BI241" i="2"/>
  <c r="BH241" i="2"/>
  <c r="BG241" i="2"/>
  <c r="BF241" i="2"/>
  <c r="T241" i="2"/>
  <c r="R241" i="2"/>
  <c r="P241" i="2"/>
  <c r="BK241" i="2"/>
  <c r="J241" i="2"/>
  <c r="BE241" i="2"/>
  <c r="BI240" i="2"/>
  <c r="BH240" i="2"/>
  <c r="BG240" i="2"/>
  <c r="BF240" i="2"/>
  <c r="T240" i="2"/>
  <c r="R240" i="2"/>
  <c r="P240" i="2"/>
  <c r="BK240" i="2"/>
  <c r="J240" i="2"/>
  <c r="BE240" i="2"/>
  <c r="BI239" i="2"/>
  <c r="BH239" i="2"/>
  <c r="BG239" i="2"/>
  <c r="BF239" i="2"/>
  <c r="T239" i="2"/>
  <c r="R239" i="2"/>
  <c r="P239" i="2"/>
  <c r="BK239" i="2"/>
  <c r="J239" i="2"/>
  <c r="BE239" i="2"/>
  <c r="BI238" i="2"/>
  <c r="BH238" i="2"/>
  <c r="BG238" i="2"/>
  <c r="BF238" i="2"/>
  <c r="T238" i="2"/>
  <c r="R238" i="2"/>
  <c r="P238" i="2"/>
  <c r="BK238" i="2"/>
  <c r="J238" i="2"/>
  <c r="BE238" i="2"/>
  <c r="BI237" i="2"/>
  <c r="BH237" i="2"/>
  <c r="BG237" i="2"/>
  <c r="BF237" i="2"/>
  <c r="T237" i="2"/>
  <c r="R237" i="2"/>
  <c r="P237" i="2"/>
  <c r="BK237" i="2"/>
  <c r="J237" i="2"/>
  <c r="BE237" i="2"/>
  <c r="BI236" i="2"/>
  <c r="BH236" i="2"/>
  <c r="BG236" i="2"/>
  <c r="BF236" i="2"/>
  <c r="T236" i="2"/>
  <c r="R236" i="2"/>
  <c r="P236" i="2"/>
  <c r="BK236" i="2"/>
  <c r="J236" i="2"/>
  <c r="BE236" i="2"/>
  <c r="BI235" i="2"/>
  <c r="BH235" i="2"/>
  <c r="BG235" i="2"/>
  <c r="BF235" i="2"/>
  <c r="T235" i="2"/>
  <c r="R235" i="2"/>
  <c r="P235" i="2"/>
  <c r="BK235" i="2"/>
  <c r="J235" i="2"/>
  <c r="BE235" i="2"/>
  <c r="BI234" i="2"/>
  <c r="BH234" i="2"/>
  <c r="BG234" i="2"/>
  <c r="BF234" i="2"/>
  <c r="T234" i="2"/>
  <c r="R234" i="2"/>
  <c r="P234" i="2"/>
  <c r="BK234" i="2"/>
  <c r="J234" i="2"/>
  <c r="BE234" i="2"/>
  <c r="BI233" i="2"/>
  <c r="BH233" i="2"/>
  <c r="BG233" i="2"/>
  <c r="BF233" i="2"/>
  <c r="T233" i="2"/>
  <c r="R233" i="2"/>
  <c r="P233" i="2"/>
  <c r="BK233" i="2"/>
  <c r="J233" i="2"/>
  <c r="BE233" i="2"/>
  <c r="BI231" i="2"/>
  <c r="BH231" i="2"/>
  <c r="BG231" i="2"/>
  <c r="BF231" i="2"/>
  <c r="T231" i="2"/>
  <c r="R231" i="2"/>
  <c r="P231" i="2"/>
  <c r="BK231" i="2"/>
  <c r="J231" i="2"/>
  <c r="BE231" i="2"/>
  <c r="BI230" i="2"/>
  <c r="BH230" i="2"/>
  <c r="BG230" i="2"/>
  <c r="BF230" i="2"/>
  <c r="T230" i="2"/>
  <c r="R230" i="2"/>
  <c r="P230" i="2"/>
  <c r="BK230" i="2"/>
  <c r="J230" i="2"/>
  <c r="BE230" i="2"/>
  <c r="BI229" i="2"/>
  <c r="BH229" i="2"/>
  <c r="BG229" i="2"/>
  <c r="BF229" i="2"/>
  <c r="T229" i="2"/>
  <c r="R229" i="2"/>
  <c r="P229" i="2"/>
  <c r="BK229" i="2"/>
  <c r="J229" i="2"/>
  <c r="BE229" i="2"/>
  <c r="BI228" i="2"/>
  <c r="BH228" i="2"/>
  <c r="BG228" i="2"/>
  <c r="BF228" i="2"/>
  <c r="T228" i="2"/>
  <c r="R228" i="2"/>
  <c r="P228" i="2"/>
  <c r="BK228" i="2"/>
  <c r="J228" i="2"/>
  <c r="BE228" i="2"/>
  <c r="BI226" i="2"/>
  <c r="BH226" i="2"/>
  <c r="BG226" i="2"/>
  <c r="BF226" i="2"/>
  <c r="T226" i="2"/>
  <c r="T225" i="2"/>
  <c r="R226" i="2"/>
  <c r="R225" i="2"/>
  <c r="P226" i="2"/>
  <c r="P225" i="2"/>
  <c r="BK226" i="2"/>
  <c r="BK225" i="2"/>
  <c r="J225" i="2" s="1"/>
  <c r="J62" i="2" s="1"/>
  <c r="J226" i="2"/>
  <c r="BE226" i="2" s="1"/>
  <c r="BI220" i="2"/>
  <c r="BH220" i="2"/>
  <c r="BG220" i="2"/>
  <c r="BF220" i="2"/>
  <c r="T220" i="2"/>
  <c r="R220" i="2"/>
  <c r="P220" i="2"/>
  <c r="BK220" i="2"/>
  <c r="J220" i="2"/>
  <c r="BE220" i="2"/>
  <c r="BI218" i="2"/>
  <c r="BH218" i="2"/>
  <c r="BG218" i="2"/>
  <c r="BF218" i="2"/>
  <c r="T218" i="2"/>
  <c r="R218" i="2"/>
  <c r="P218" i="2"/>
  <c r="BK218" i="2"/>
  <c r="J218" i="2"/>
  <c r="BE218" i="2"/>
  <c r="BI212" i="2"/>
  <c r="BH212" i="2"/>
  <c r="BG212" i="2"/>
  <c r="BF212" i="2"/>
  <c r="T212" i="2"/>
  <c r="R212" i="2"/>
  <c r="P212" i="2"/>
  <c r="BK212" i="2"/>
  <c r="J212" i="2"/>
  <c r="BE212" i="2"/>
  <c r="BI211" i="2"/>
  <c r="BH211" i="2"/>
  <c r="BG211" i="2"/>
  <c r="BF211" i="2"/>
  <c r="T211" i="2"/>
  <c r="R211" i="2"/>
  <c r="P211" i="2"/>
  <c r="BK211" i="2"/>
  <c r="J211" i="2"/>
  <c r="BE211" i="2"/>
  <c r="BI208" i="2"/>
  <c r="BH208" i="2"/>
  <c r="BG208" i="2"/>
  <c r="BF208" i="2"/>
  <c r="T208" i="2"/>
  <c r="R208" i="2"/>
  <c r="P208" i="2"/>
  <c r="BK208" i="2"/>
  <c r="J208" i="2"/>
  <c r="BE208" i="2"/>
  <c r="BI207" i="2"/>
  <c r="BH207" i="2"/>
  <c r="BG207" i="2"/>
  <c r="BF207" i="2"/>
  <c r="T207" i="2"/>
  <c r="R207" i="2"/>
  <c r="P207" i="2"/>
  <c r="BK207" i="2"/>
  <c r="J207" i="2"/>
  <c r="BE207" i="2"/>
  <c r="BI206" i="2"/>
  <c r="BH206" i="2"/>
  <c r="BG206" i="2"/>
  <c r="BF206" i="2"/>
  <c r="T206" i="2"/>
  <c r="T205" i="2"/>
  <c r="R206" i="2"/>
  <c r="R205" i="2"/>
  <c r="P206" i="2"/>
  <c r="P205" i="2"/>
  <c r="BK206" i="2"/>
  <c r="BK205" i="2"/>
  <c r="J205" i="2" s="1"/>
  <c r="J61" i="2" s="1"/>
  <c r="J206" i="2"/>
  <c r="BE206" i="2" s="1"/>
  <c r="BI199" i="2"/>
  <c r="BH199" i="2"/>
  <c r="BG199" i="2"/>
  <c r="BF199" i="2"/>
  <c r="T199" i="2"/>
  <c r="R199" i="2"/>
  <c r="P199" i="2"/>
  <c r="BK199" i="2"/>
  <c r="J199" i="2"/>
  <c r="BE199" i="2"/>
  <c r="BI198" i="2"/>
  <c r="BH198" i="2"/>
  <c r="BG198" i="2"/>
  <c r="BF198" i="2"/>
  <c r="T198" i="2"/>
  <c r="R198" i="2"/>
  <c r="P198" i="2"/>
  <c r="BK198" i="2"/>
  <c r="J198" i="2"/>
  <c r="BE198" i="2"/>
  <c r="BI197" i="2"/>
  <c r="BH197" i="2"/>
  <c r="BG197" i="2"/>
  <c r="BF197" i="2"/>
  <c r="T197" i="2"/>
  <c r="R197" i="2"/>
  <c r="P197" i="2"/>
  <c r="BK197" i="2"/>
  <c r="J197" i="2"/>
  <c r="BE197" i="2"/>
  <c r="BI196" i="2"/>
  <c r="BH196" i="2"/>
  <c r="BG196" i="2"/>
  <c r="BF196" i="2"/>
  <c r="T196" i="2"/>
  <c r="T195" i="2"/>
  <c r="R196" i="2"/>
  <c r="R195" i="2"/>
  <c r="P196" i="2"/>
  <c r="P195" i="2"/>
  <c r="BK196" i="2"/>
  <c r="BK195" i="2"/>
  <c r="J195" i="2" s="1"/>
  <c r="J60" i="2" s="1"/>
  <c r="J196" i="2"/>
  <c r="BE196" i="2" s="1"/>
  <c r="BI192" i="2"/>
  <c r="BH192" i="2"/>
  <c r="BG192" i="2"/>
  <c r="BF192" i="2"/>
  <c r="T192" i="2"/>
  <c r="R192" i="2"/>
  <c r="P192" i="2"/>
  <c r="BK192" i="2"/>
  <c r="J192" i="2"/>
  <c r="BE192" i="2"/>
  <c r="BI191" i="2"/>
  <c r="BH191" i="2"/>
  <c r="BG191" i="2"/>
  <c r="BF191" i="2"/>
  <c r="T191" i="2"/>
  <c r="R191" i="2"/>
  <c r="P191" i="2"/>
  <c r="BK191" i="2"/>
  <c r="J191" i="2"/>
  <c r="BE191" i="2"/>
  <c r="BI188" i="2"/>
  <c r="BH188" i="2"/>
  <c r="BG188" i="2"/>
  <c r="BF188" i="2"/>
  <c r="T188" i="2"/>
  <c r="R188" i="2"/>
  <c r="P188" i="2"/>
  <c r="BK188" i="2"/>
  <c r="J188" i="2"/>
  <c r="BE188" i="2"/>
  <c r="BI184" i="2"/>
  <c r="BH184" i="2"/>
  <c r="BG184" i="2"/>
  <c r="BF184" i="2"/>
  <c r="T184" i="2"/>
  <c r="R184" i="2"/>
  <c r="P184" i="2"/>
  <c r="BK184" i="2"/>
  <c r="J184" i="2"/>
  <c r="BE184" i="2"/>
  <c r="BI181" i="2"/>
  <c r="BH181" i="2"/>
  <c r="BG181" i="2"/>
  <c r="BF181" i="2"/>
  <c r="T181" i="2"/>
  <c r="R181" i="2"/>
  <c r="P181" i="2"/>
  <c r="BK181" i="2"/>
  <c r="J181" i="2"/>
  <c r="BE181" i="2"/>
  <c r="BI177" i="2"/>
  <c r="BH177" i="2"/>
  <c r="BG177" i="2"/>
  <c r="BF177" i="2"/>
  <c r="T177" i="2"/>
  <c r="R177" i="2"/>
  <c r="P177" i="2"/>
  <c r="BK177" i="2"/>
  <c r="J177" i="2"/>
  <c r="BE177" i="2"/>
  <c r="BI175" i="2"/>
  <c r="BH175" i="2"/>
  <c r="BG175" i="2"/>
  <c r="BF175" i="2"/>
  <c r="T175" i="2"/>
  <c r="R175" i="2"/>
  <c r="P175" i="2"/>
  <c r="BK175" i="2"/>
  <c r="J175" i="2"/>
  <c r="BE175" i="2"/>
  <c r="BI174" i="2"/>
  <c r="BH174" i="2"/>
  <c r="BG174" i="2"/>
  <c r="BF174" i="2"/>
  <c r="T174" i="2"/>
  <c r="T173" i="2"/>
  <c r="R174" i="2"/>
  <c r="R173" i="2"/>
  <c r="P174" i="2"/>
  <c r="P173" i="2"/>
  <c r="BK174" i="2"/>
  <c r="BK173" i="2"/>
  <c r="J173" i="2" s="1"/>
  <c r="J59" i="2" s="1"/>
  <c r="J174" i="2"/>
  <c r="BE174" i="2" s="1"/>
  <c r="BI171" i="2"/>
  <c r="BH171" i="2"/>
  <c r="BG171" i="2"/>
  <c r="BF171" i="2"/>
  <c r="T171" i="2"/>
  <c r="R171" i="2"/>
  <c r="P171" i="2"/>
  <c r="BK171" i="2"/>
  <c r="J171" i="2"/>
  <c r="BE171" i="2"/>
  <c r="BI170" i="2"/>
  <c r="BH170" i="2"/>
  <c r="BG170" i="2"/>
  <c r="BF170" i="2"/>
  <c r="T170" i="2"/>
  <c r="R170" i="2"/>
  <c r="P170" i="2"/>
  <c r="BK170" i="2"/>
  <c r="J170" i="2"/>
  <c r="BE170" i="2"/>
  <c r="BI168" i="2"/>
  <c r="BH168" i="2"/>
  <c r="BG168" i="2"/>
  <c r="BF168" i="2"/>
  <c r="T168" i="2"/>
  <c r="R168" i="2"/>
  <c r="P168" i="2"/>
  <c r="BK168" i="2"/>
  <c r="J168" i="2"/>
  <c r="BE168" i="2"/>
  <c r="BI167" i="2"/>
  <c r="BH167" i="2"/>
  <c r="BG167" i="2"/>
  <c r="BF167" i="2"/>
  <c r="T167" i="2"/>
  <c r="R167" i="2"/>
  <c r="P167" i="2"/>
  <c r="BK167" i="2"/>
  <c r="J167" i="2"/>
  <c r="BE167" i="2"/>
  <c r="BI164" i="2"/>
  <c r="BH164" i="2"/>
  <c r="BG164" i="2"/>
  <c r="BF164" i="2"/>
  <c r="T164" i="2"/>
  <c r="R164" i="2"/>
  <c r="P164" i="2"/>
  <c r="BK164" i="2"/>
  <c r="J164" i="2"/>
  <c r="BE164" i="2"/>
  <c r="BI163" i="2"/>
  <c r="BH163" i="2"/>
  <c r="BG163" i="2"/>
  <c r="BF163" i="2"/>
  <c r="T163" i="2"/>
  <c r="R163" i="2"/>
  <c r="P163" i="2"/>
  <c r="BK163" i="2"/>
  <c r="J163" i="2"/>
  <c r="BE163" i="2"/>
  <c r="BI162" i="2"/>
  <c r="BH162" i="2"/>
  <c r="BG162" i="2"/>
  <c r="BF162" i="2"/>
  <c r="T162" i="2"/>
  <c r="R162" i="2"/>
  <c r="P162" i="2"/>
  <c r="BK162" i="2"/>
  <c r="J162" i="2"/>
  <c r="BE162" i="2"/>
  <c r="BI159" i="2"/>
  <c r="BH159" i="2"/>
  <c r="BG159" i="2"/>
  <c r="BF159" i="2"/>
  <c r="T159" i="2"/>
  <c r="R159" i="2"/>
  <c r="P159" i="2"/>
  <c r="BK159" i="2"/>
  <c r="J159" i="2"/>
  <c r="BE159" i="2"/>
  <c r="BI156" i="2"/>
  <c r="BH156" i="2"/>
  <c r="BG156" i="2"/>
  <c r="BF156" i="2"/>
  <c r="T156" i="2"/>
  <c r="R156" i="2"/>
  <c r="P156" i="2"/>
  <c r="BK156" i="2"/>
  <c r="J156" i="2"/>
  <c r="BE156" i="2"/>
  <c r="BI154" i="2"/>
  <c r="BH154" i="2"/>
  <c r="BG154" i="2"/>
  <c r="BF154" i="2"/>
  <c r="T154" i="2"/>
  <c r="R154" i="2"/>
  <c r="P154" i="2"/>
  <c r="BK154" i="2"/>
  <c r="J154" i="2"/>
  <c r="BE154" i="2"/>
  <c r="BI151" i="2"/>
  <c r="BH151" i="2"/>
  <c r="BG151" i="2"/>
  <c r="BF151" i="2"/>
  <c r="T151" i="2"/>
  <c r="R151" i="2"/>
  <c r="P151" i="2"/>
  <c r="BK151" i="2"/>
  <c r="J151" i="2"/>
  <c r="BE151" i="2"/>
  <c r="BI149" i="2"/>
  <c r="BH149" i="2"/>
  <c r="BG149" i="2"/>
  <c r="BF149" i="2"/>
  <c r="T149" i="2"/>
  <c r="R149" i="2"/>
  <c r="P149" i="2"/>
  <c r="BK149" i="2"/>
  <c r="J149" i="2"/>
  <c r="BE149" i="2"/>
  <c r="BI148" i="2"/>
  <c r="BH148" i="2"/>
  <c r="BG148" i="2"/>
  <c r="BF148" i="2"/>
  <c r="T148" i="2"/>
  <c r="R148" i="2"/>
  <c r="P148" i="2"/>
  <c r="BK148" i="2"/>
  <c r="J148" i="2"/>
  <c r="BE148" i="2"/>
  <c r="BI146" i="2"/>
  <c r="BH146" i="2"/>
  <c r="BG146" i="2"/>
  <c r="BF146" i="2"/>
  <c r="T146" i="2"/>
  <c r="R146" i="2"/>
  <c r="P146" i="2"/>
  <c r="BK146" i="2"/>
  <c r="J146" i="2"/>
  <c r="BE146" i="2"/>
  <c r="BI145" i="2"/>
  <c r="BH145" i="2"/>
  <c r="BG145" i="2"/>
  <c r="BF145" i="2"/>
  <c r="T145" i="2"/>
  <c r="R145" i="2"/>
  <c r="P145" i="2"/>
  <c r="BK145" i="2"/>
  <c r="J145" i="2"/>
  <c r="BE145" i="2"/>
  <c r="BI141" i="2"/>
  <c r="BH141" i="2"/>
  <c r="BG141" i="2"/>
  <c r="BF141" i="2"/>
  <c r="T141" i="2"/>
  <c r="R141" i="2"/>
  <c r="P141" i="2"/>
  <c r="BK141" i="2"/>
  <c r="J141" i="2"/>
  <c r="BE141" i="2"/>
  <c r="BI137" i="2"/>
  <c r="BH137" i="2"/>
  <c r="BG137" i="2"/>
  <c r="BF137" i="2"/>
  <c r="T137" i="2"/>
  <c r="R137" i="2"/>
  <c r="P137" i="2"/>
  <c r="BK137" i="2"/>
  <c r="J137" i="2"/>
  <c r="BE137" i="2"/>
  <c r="BI134" i="2"/>
  <c r="BH134" i="2"/>
  <c r="BG134" i="2"/>
  <c r="BF134" i="2"/>
  <c r="T134" i="2"/>
  <c r="R134" i="2"/>
  <c r="P134" i="2"/>
  <c r="BK134" i="2"/>
  <c r="J134" i="2"/>
  <c r="BE134" i="2"/>
  <c r="BI130" i="2"/>
  <c r="BH130" i="2"/>
  <c r="BG130" i="2"/>
  <c r="BF130" i="2"/>
  <c r="T130" i="2"/>
  <c r="R130" i="2"/>
  <c r="P130" i="2"/>
  <c r="BK130" i="2"/>
  <c r="J130" i="2"/>
  <c r="BE130" i="2"/>
  <c r="BI129" i="2"/>
  <c r="BH129" i="2"/>
  <c r="BG129" i="2"/>
  <c r="BF129" i="2"/>
  <c r="T129" i="2"/>
  <c r="R129" i="2"/>
  <c r="P129" i="2"/>
  <c r="BK129" i="2"/>
  <c r="J129" i="2"/>
  <c r="BE129" i="2"/>
  <c r="BI126" i="2"/>
  <c r="BH126" i="2"/>
  <c r="BG126" i="2"/>
  <c r="BF126" i="2"/>
  <c r="T126" i="2"/>
  <c r="R126" i="2"/>
  <c r="P126" i="2"/>
  <c r="BK126" i="2"/>
  <c r="J126" i="2"/>
  <c r="BE126" i="2"/>
  <c r="BI125" i="2"/>
  <c r="BH125" i="2"/>
  <c r="BG125" i="2"/>
  <c r="BF125" i="2"/>
  <c r="T125" i="2"/>
  <c r="R125" i="2"/>
  <c r="P125" i="2"/>
  <c r="BK125" i="2"/>
  <c r="J125" i="2"/>
  <c r="BE125" i="2"/>
  <c r="BI122" i="2"/>
  <c r="BH122" i="2"/>
  <c r="BG122" i="2"/>
  <c r="BF122" i="2"/>
  <c r="T122" i="2"/>
  <c r="R122" i="2"/>
  <c r="P122" i="2"/>
  <c r="BK122" i="2"/>
  <c r="J122" i="2"/>
  <c r="BE122" i="2"/>
  <c r="BI118" i="2"/>
  <c r="BH118" i="2"/>
  <c r="BG118" i="2"/>
  <c r="BF118" i="2"/>
  <c r="T118" i="2"/>
  <c r="R118" i="2"/>
  <c r="P118" i="2"/>
  <c r="BK118" i="2"/>
  <c r="J118" i="2"/>
  <c r="BE118" i="2"/>
  <c r="BI111" i="2"/>
  <c r="BH111" i="2"/>
  <c r="BG111" i="2"/>
  <c r="BF111" i="2"/>
  <c r="T111" i="2"/>
  <c r="R111" i="2"/>
  <c r="P111" i="2"/>
  <c r="BK111" i="2"/>
  <c r="J111" i="2"/>
  <c r="BE111" i="2"/>
  <c r="BI110" i="2"/>
  <c r="BH110" i="2"/>
  <c r="BG110" i="2"/>
  <c r="BF110" i="2"/>
  <c r="T110" i="2"/>
  <c r="R110" i="2"/>
  <c r="P110" i="2"/>
  <c r="BK110" i="2"/>
  <c r="J110" i="2"/>
  <c r="BE110" i="2"/>
  <c r="BI109" i="2"/>
  <c r="BH109" i="2"/>
  <c r="BG109" i="2"/>
  <c r="BF109" i="2"/>
  <c r="T109" i="2"/>
  <c r="R109" i="2"/>
  <c r="P109" i="2"/>
  <c r="BK109" i="2"/>
  <c r="J109" i="2"/>
  <c r="BE109" i="2"/>
  <c r="BI105" i="2"/>
  <c r="BH105" i="2"/>
  <c r="BG105" i="2"/>
  <c r="BF105" i="2"/>
  <c r="T105" i="2"/>
  <c r="R105" i="2"/>
  <c r="P105" i="2"/>
  <c r="BK105" i="2"/>
  <c r="J105" i="2"/>
  <c r="BE105" i="2"/>
  <c r="BI104" i="2"/>
  <c r="BH104" i="2"/>
  <c r="BG104" i="2"/>
  <c r="BF104" i="2"/>
  <c r="T104" i="2"/>
  <c r="R104" i="2"/>
  <c r="P104" i="2"/>
  <c r="BK104" i="2"/>
  <c r="J104" i="2"/>
  <c r="BE104" i="2"/>
  <c r="BI102" i="2"/>
  <c r="BH102" i="2"/>
  <c r="BG102" i="2"/>
  <c r="BF102" i="2"/>
  <c r="T102" i="2"/>
  <c r="R102" i="2"/>
  <c r="P102" i="2"/>
  <c r="BK102" i="2"/>
  <c r="J102" i="2"/>
  <c r="BE102" i="2"/>
  <c r="BI101" i="2"/>
  <c r="BH101" i="2"/>
  <c r="BG101" i="2"/>
  <c r="BF101" i="2"/>
  <c r="T101" i="2"/>
  <c r="R101" i="2"/>
  <c r="P101" i="2"/>
  <c r="BK101" i="2"/>
  <c r="J101" i="2"/>
  <c r="BE101" i="2"/>
  <c r="BI99" i="2"/>
  <c r="F34" i="2"/>
  <c r="BD52" i="1" s="1"/>
  <c r="BD51" i="1" s="1"/>
  <c r="W30" i="1" s="1"/>
  <c r="BH99" i="2"/>
  <c r="F33" i="2" s="1"/>
  <c r="BC52" i="1" s="1"/>
  <c r="BC51" i="1" s="1"/>
  <c r="BG99" i="2"/>
  <c r="F32" i="2"/>
  <c r="BB52" i="1" s="1"/>
  <c r="BB51" i="1" s="1"/>
  <c r="BF99" i="2"/>
  <c r="F31" i="2" s="1"/>
  <c r="BA52" i="1" s="1"/>
  <c r="BA51" i="1" s="1"/>
  <c r="T99" i="2"/>
  <c r="T98" i="2"/>
  <c r="T97" i="2" s="1"/>
  <c r="R99" i="2"/>
  <c r="R98" i="2"/>
  <c r="R97" i="2" s="1"/>
  <c r="R96" i="2" s="1"/>
  <c r="P99" i="2"/>
  <c r="P98" i="2"/>
  <c r="P97" i="2" s="1"/>
  <c r="BK99" i="2"/>
  <c r="BK98" i="2" s="1"/>
  <c r="J99" i="2"/>
  <c r="BE99" i="2" s="1"/>
  <c r="J92" i="2"/>
  <c r="F92" i="2"/>
  <c r="F90" i="2"/>
  <c r="E88" i="2"/>
  <c r="J51" i="2"/>
  <c r="F51" i="2"/>
  <c r="F49" i="2"/>
  <c r="E47" i="2"/>
  <c r="J18" i="2"/>
  <c r="E18" i="2"/>
  <c r="F93" i="2" s="1"/>
  <c r="J17" i="2"/>
  <c r="J12" i="2"/>
  <c r="J90" i="2" s="1"/>
  <c r="J49" i="2"/>
  <c r="E7" i="2"/>
  <c r="E45" i="2" s="1"/>
  <c r="E86" i="2"/>
  <c r="AS51" i="1"/>
  <c r="L47" i="1"/>
  <c r="AM46" i="1"/>
  <c r="L46" i="1"/>
  <c r="AM44" i="1"/>
  <c r="L44" i="1"/>
  <c r="L42" i="1"/>
  <c r="L41" i="1"/>
  <c r="P96" i="2" l="1"/>
  <c r="AU52" i="1" s="1"/>
  <c r="AU51" i="1" s="1"/>
  <c r="BK288" i="2"/>
  <c r="J288" i="2" s="1"/>
  <c r="J68" i="2" s="1"/>
  <c r="J289" i="2"/>
  <c r="J69" i="2" s="1"/>
  <c r="W29" i="1"/>
  <c r="AY51" i="1"/>
  <c r="J98" i="2"/>
  <c r="J58" i="2" s="1"/>
  <c r="BK97" i="2"/>
  <c r="F30" i="2"/>
  <c r="AZ52" i="1" s="1"/>
  <c r="AZ51" i="1" s="1"/>
  <c r="J30" i="2"/>
  <c r="AV52" i="1" s="1"/>
  <c r="W27" i="1"/>
  <c r="AW51" i="1"/>
  <c r="AK27" i="1" s="1"/>
  <c r="BK274" i="2"/>
  <c r="J274" i="2" s="1"/>
  <c r="J65" i="2" s="1"/>
  <c r="J275" i="2"/>
  <c r="J66" i="2" s="1"/>
  <c r="T274" i="2"/>
  <c r="T96" i="2" s="1"/>
  <c r="AX51" i="1"/>
  <c r="W28" i="1"/>
  <c r="J31" i="2"/>
  <c r="AW52" i="1" s="1"/>
  <c r="BK308" i="2"/>
  <c r="J308" i="2" s="1"/>
  <c r="J72" i="2" s="1"/>
  <c r="F52" i="2"/>
  <c r="W26" i="1" l="1"/>
  <c r="AV51" i="1"/>
  <c r="BK96" i="2"/>
  <c r="J96" i="2" s="1"/>
  <c r="J97" i="2"/>
  <c r="J57" i="2" s="1"/>
  <c r="AT52" i="1"/>
  <c r="J56" i="2" l="1"/>
  <c r="J27" i="2"/>
  <c r="AK26" i="1"/>
  <c r="AT51" i="1"/>
  <c r="AG52" i="1" l="1"/>
  <c r="J36" i="2"/>
  <c r="AG51" i="1" l="1"/>
  <c r="AN52" i="1"/>
  <c r="AN51" i="1" l="1"/>
  <c r="AK23" i="1"/>
  <c r="AK32" i="1" s="1"/>
</calcChain>
</file>

<file path=xl/sharedStrings.xml><?xml version="1.0" encoding="utf-8"?>
<sst xmlns="http://schemas.openxmlformats.org/spreadsheetml/2006/main" count="3271" uniqueCount="827">
  <si>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</si>
  <si>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</si>
  <si>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</si>
  <si>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</si>
  <si>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</si>
  <si>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</si>
  <si>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</si>
  <si>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{e37d9694-5697-4009-a017-6466496c4e75}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</si>
  <si>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</si>
  <si>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</si>
  <si>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</si>
  <si>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</si>
  <si>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</si>
  <si>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</si>
  <si>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</si>
  <si>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</si>
  <si>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R-O-2018033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</si>
  <si>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</si>
  <si>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</si>
  <si>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Hřiště Očov - opravy povrchu a oplocení</t>
  </si>
  <si>
    <t>KSO:</t>
  </si>
  <si>
    <t/>
  </si>
  <si>
    <t>CC-CZ:</t>
  </si>
  <si>
    <t>Místo:</t>
  </si>
  <si>
    <t>Hodonín</t>
  </si>
  <si>
    <t>Datum:</t>
  </si>
  <si>
    <t>11. 5. 2018</t>
  </si>
  <si>
    <t>Zadavatel:</t>
  </si>
  <si>
    <t>IČ:</t>
  </si>
  <si>
    <t>Město Hodonín, Masarykovo nám. 53/1,Hodonín</t>
  </si>
  <si>
    <t>DIČ:</t>
  </si>
  <si>
    <t>Uchazeč:</t>
  </si>
  <si>
    <t>Vyplň údaj</t>
  </si>
  <si>
    <t>Projektant:</t>
  </si>
  <si>
    <t>Ing. arch. Jiří Řihák</t>
  </si>
  <si>
    <t>True</t>
  </si>
  <si>
    <t>0,1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</si>
  <si>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</si>
  <si>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</si>
  <si>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</si>
  <si>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</si>
  <si>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</si>
  <si>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</si>
  <si>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</si>
  <si>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</si>
  <si>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</si>
  <si>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</si>
  <si>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</si>
  <si>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</si>
  <si>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</si>
  <si>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</si>
  <si>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</si>
  <si>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</si>
  <si>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</si>
  <si>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</si>
  <si>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</si>
  <si>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</si>
  <si>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</si>
  <si>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</si>
  <si>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</si>
  <si>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</si>
  <si>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</si>
  <si>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</si>
  <si>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</si>
  <si>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</si>
  <si>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</si>
  <si>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</si>
  <si>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</si>
  <si>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</si>
  <si>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</si>
  <si>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</si>
  <si>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</si>
  <si>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</si>
  <si>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</si>
  <si>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</si>
  <si>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</si>
  <si>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</si>
  <si>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</si>
  <si>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</si>
  <si>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</si>
  <si>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{bc1b1065-1663-4fb2-bb9c-12b33a7cba12}</t>
  </si>
  <si>
    <t>2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</si>
  <si>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</si>
  <si>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</si>
  <si>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</si>
  <si>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</si>
  <si>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</si>
  <si>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</si>
  <si>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</si>
  <si>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01 - Hřiště Očov - opravy povrchu a oplocení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</si>
  <si>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</si>
  <si>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</si>
  <si>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</si>
  <si>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</si>
  <si>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</si>
  <si>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</si>
  <si>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</si>
  <si>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</si>
  <si>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</si>
  <si>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</si>
  <si>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</si>
  <si>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</si>
  <si>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</si>
  <si>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</si>
  <si>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</si>
  <si>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 xml:space="preserve">    783 - Dokončovací práce - nátěry</t>
  </si>
  <si>
    <t>M - Práce a dodávky M</t>
  </si>
  <si>
    <t xml:space="preserve">    46-M - Zemní práce při extr.mont.pracích</t>
  </si>
  <si>
    <t>HZS - Hodinové zúčtovací sazby</t>
  </si>
  <si>
    <t>OST - Ostatní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</si>
  <si>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</si>
  <si>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</si>
  <si>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</si>
  <si>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</si>
  <si>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</si>
  <si>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</si>
  <si>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</si>
  <si>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</si>
  <si>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</si>
  <si>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</si>
  <si>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</si>
  <si>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</si>
  <si>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</si>
  <si>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</si>
  <si>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</si>
  <si>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</si>
  <si>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</si>
  <si>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</si>
  <si>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</si>
  <si>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</si>
  <si>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</si>
  <si>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</si>
  <si>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</si>
  <si>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</si>
  <si>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</si>
  <si>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</si>
  <si>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</si>
  <si>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2018 01</t>
  </si>
  <si>
    <t>4</t>
  </si>
  <si>
    <t>-1291191006</t>
  </si>
  <si>
    <t>VV</t>
  </si>
  <si>
    <t>14,57+1,53</t>
  </si>
  <si>
    <t>113106138.R01</t>
  </si>
  <si>
    <t>Rozebrání pryžové  plochy hřiště do 10 mm</t>
  </si>
  <si>
    <t>858330991</t>
  </si>
  <si>
    <t>3</t>
  </si>
  <si>
    <t>113107111</t>
  </si>
  <si>
    <t>Odstranění podkladu z kameniva těženého tl 100 mm ručně</t>
  </si>
  <si>
    <t>-2002035137</t>
  </si>
  <si>
    <t>113107112</t>
  </si>
  <si>
    <t>Odstranění podkladu z kameniva těženého tl 200 mm ručně</t>
  </si>
  <si>
    <t>199640850</t>
  </si>
  <si>
    <t>5</t>
  </si>
  <si>
    <t>113107143</t>
  </si>
  <si>
    <t>Odstranění podkladu živičného tl 150 mm ručně</t>
  </si>
  <si>
    <t>-1314546975</t>
  </si>
  <si>
    <t>" odstranění tl. 100 mm pro patky"</t>
  </si>
  <si>
    <t>28,3</t>
  </si>
  <si>
    <t>Součet</t>
  </si>
  <si>
    <t>6</t>
  </si>
  <si>
    <t>113154321</t>
  </si>
  <si>
    <t>Frézování živičného krytu tl 30 mm pruh š 1 m pl do 10000 m2 bez překážek v trase</t>
  </si>
  <si>
    <t>995761334</t>
  </si>
  <si>
    <t>7</t>
  </si>
  <si>
    <t>113202111</t>
  </si>
  <si>
    <t>Vytrhání obrub krajníků obrubníků stojatých</t>
  </si>
  <si>
    <t>m</t>
  </si>
  <si>
    <t>520502343</t>
  </si>
  <si>
    <t>8</t>
  </si>
  <si>
    <t>132101101</t>
  </si>
  <si>
    <t>Hloubení rýh šířky do 600 mm v hornině tř. 1 a 2 objemu do 100 m3</t>
  </si>
  <si>
    <t>m3</t>
  </si>
  <si>
    <t>-1887671094</t>
  </si>
  <si>
    <t>" pro odvodnění"</t>
  </si>
  <si>
    <t>17,5+3,9+2,9</t>
  </si>
  <si>
    <t>"patky"</t>
  </si>
  <si>
    <t>(0,77*0,95*1,2)*60</t>
  </si>
  <si>
    <t>2,94+6,96</t>
  </si>
  <si>
    <t>9</t>
  </si>
  <si>
    <t>132201101</t>
  </si>
  <si>
    <t>Hloubení rýh š do 600 mm v hornině tř. 3 objemu do 100 m3</t>
  </si>
  <si>
    <t>662953393</t>
  </si>
  <si>
    <t>" výkop pod asfaltem"</t>
  </si>
  <si>
    <t>(0,85*0,53*1,1)*60-14,3</t>
  </si>
  <si>
    <t>10</t>
  </si>
  <si>
    <t>132201201</t>
  </si>
  <si>
    <t>Hloubení rýh š do 2000 mm v hornině tř. 3 objemu do 100 m3</t>
  </si>
  <si>
    <t>1797748302</t>
  </si>
  <si>
    <t>(19+9,4)*0,2</t>
  </si>
  <si>
    <t>11</t>
  </si>
  <si>
    <t>132301101</t>
  </si>
  <si>
    <t>Hloubení rýh š do 600 mm v hornině tř. 4 objemu do 100 m3</t>
  </si>
  <si>
    <t>-281409839</t>
  </si>
  <si>
    <t>12</t>
  </si>
  <si>
    <t>162701105</t>
  </si>
  <si>
    <t>Vodorovné přemístění do 10000 m výkopku/sypaniny z horniny tř. 1 až 4</t>
  </si>
  <si>
    <t>1527300589</t>
  </si>
  <si>
    <t>86,868+15,433+5,68+14,3</t>
  </si>
  <si>
    <t>13</t>
  </si>
  <si>
    <t>171201201</t>
  </si>
  <si>
    <t>Uložení sypaniny na skládky</t>
  </si>
  <si>
    <t>2071925339</t>
  </si>
  <si>
    <t>14</t>
  </si>
  <si>
    <t>171201211</t>
  </si>
  <si>
    <t>Poplatek za uložení stavebního odpadu - zeminy a kameniva na skládce</t>
  </si>
  <si>
    <t>t</t>
  </si>
  <si>
    <t>96244431</t>
  </si>
  <si>
    <t>122,281</t>
  </si>
  <si>
    <t>122,281*2 'Přepočtené koeficientem množství</t>
  </si>
  <si>
    <t>174101101</t>
  </si>
  <si>
    <t>Zásyp jam, šachet rýh nebo kolem objektů sypaninou se zhutněním</t>
  </si>
  <si>
    <t>709449688</t>
  </si>
  <si>
    <t>16</t>
  </si>
  <si>
    <t>M</t>
  </si>
  <si>
    <t>58337401</t>
  </si>
  <si>
    <t>kamenivo dekorační (kačírek) frakce 8/16</t>
  </si>
  <si>
    <t>2030976535</t>
  </si>
  <si>
    <t>2,9</t>
  </si>
  <si>
    <t>2,9*2 'Přepočtené koeficientem množství</t>
  </si>
  <si>
    <t>17</t>
  </si>
  <si>
    <t>58344171</t>
  </si>
  <si>
    <t>štěrkodrť frakce 0-32</t>
  </si>
  <si>
    <t>-884799596</t>
  </si>
  <si>
    <t>17,5+3,9</t>
  </si>
  <si>
    <t>21,4*2,01 'Přepočtené koeficientem množství</t>
  </si>
  <si>
    <t>18</t>
  </si>
  <si>
    <t>181301102</t>
  </si>
  <si>
    <t>Rozprostření ornice tl vrstvy do 150 mm pl do 500 m2 v rovině nebo ve svahu do 1:5</t>
  </si>
  <si>
    <t>929105025</t>
  </si>
  <si>
    <t>19</t>
  </si>
  <si>
    <t>10371500</t>
  </si>
  <si>
    <t>substrát pro trávníky VL</t>
  </si>
  <si>
    <t>1316143886</t>
  </si>
  <si>
    <t>72,000*0,15</t>
  </si>
  <si>
    <t>20</t>
  </si>
  <si>
    <t>181411131</t>
  </si>
  <si>
    <t>Založení parkového trávníku výsevem plochy do 1000 m2 v rovině a ve svahu do 1:5</t>
  </si>
  <si>
    <t>1688967324</t>
  </si>
  <si>
    <t>00572420</t>
  </si>
  <si>
    <t>osivo směs travní parková okrasná</t>
  </si>
  <si>
    <t>kg</t>
  </si>
  <si>
    <t>-881001528</t>
  </si>
  <si>
    <t>72*0,015 'Přepočtené koeficientem množství</t>
  </si>
  <si>
    <t>22</t>
  </si>
  <si>
    <t>181951102</t>
  </si>
  <si>
    <t>Úprava pláně v hornině tř. 1 až 4 se zhutněním</t>
  </si>
  <si>
    <t>2008925079</t>
  </si>
  <si>
    <t>24,2+19+72+44</t>
  </si>
  <si>
    <t>23</t>
  </si>
  <si>
    <t>183205111</t>
  </si>
  <si>
    <t>Založení záhonu v rovině a svahu do 1:5 zemina tř 1 a 2</t>
  </si>
  <si>
    <t>-601658046</t>
  </si>
  <si>
    <t>44*1</t>
  </si>
  <si>
    <t>24</t>
  </si>
  <si>
    <t>183403111</t>
  </si>
  <si>
    <t>Obdělání půdy nakopáním na hloubku do 0,1 m v rovině a svahu do 1:5</t>
  </si>
  <si>
    <t>-865659276</t>
  </si>
  <si>
    <t>44+72</t>
  </si>
  <si>
    <t>25</t>
  </si>
  <si>
    <t>183403141</t>
  </si>
  <si>
    <t>Obdělání půdy rytím starého trávníku v rovině a svahu do 1:5</t>
  </si>
  <si>
    <t>-852039592</t>
  </si>
  <si>
    <t>26</t>
  </si>
  <si>
    <t>184102211</t>
  </si>
  <si>
    <t>Výsadba keře bez balu v do 1 m do jamky se zalitím v rovině a svahu do 1:5</t>
  </si>
  <si>
    <t>kus</t>
  </si>
  <si>
    <t>676754345</t>
  </si>
  <si>
    <t>27</t>
  </si>
  <si>
    <t>02652026</t>
  </si>
  <si>
    <t>kalina obecní středně vysoká, šířka prost. 100cm</t>
  </si>
  <si>
    <t>-752934126</t>
  </si>
  <si>
    <t>28</t>
  </si>
  <si>
    <t>184802611</t>
  </si>
  <si>
    <t>Chemické odplevelení po založení kultury postřikem na široko v rovině a svahu do 1:5</t>
  </si>
  <si>
    <t>-1496808617</t>
  </si>
  <si>
    <t>29</t>
  </si>
  <si>
    <t>184911311</t>
  </si>
  <si>
    <t>Položení mulčovací textilie v rovině a svahu do 1:5</t>
  </si>
  <si>
    <t>-1221949552</t>
  </si>
  <si>
    <t>30</t>
  </si>
  <si>
    <t>69311271.R01</t>
  </si>
  <si>
    <t>pevná folie proti prorůstání kořenů</t>
  </si>
  <si>
    <t>1730576027</t>
  </si>
  <si>
    <t>44*1,1 'Přepočtené koeficientem množství</t>
  </si>
  <si>
    <t>31</t>
  </si>
  <si>
    <t>184911431</t>
  </si>
  <si>
    <t>Mulčování rostlin kůrou tl. do 0,15 m v rovině a svahu do 1:5</t>
  </si>
  <si>
    <t>1691102525</t>
  </si>
  <si>
    <t>32</t>
  </si>
  <si>
    <t>10391100</t>
  </si>
  <si>
    <t>kůra mulčovací VL</t>
  </si>
  <si>
    <t>482425469</t>
  </si>
  <si>
    <t>44*0,153 'Přepočtené koeficientem množství</t>
  </si>
  <si>
    <t>Zakládání</t>
  </si>
  <si>
    <t>33</t>
  </si>
  <si>
    <t>213141121</t>
  </si>
  <si>
    <t>Zřízení vrstvy z geotextilie ve sklonu do 1:2 š do 3 m</t>
  </si>
  <si>
    <t>-996666396</t>
  </si>
  <si>
    <t>34</t>
  </si>
  <si>
    <t>69311068</t>
  </si>
  <si>
    <t>geotextilie netkaná PP 300g/m2</t>
  </si>
  <si>
    <t>1167273899</t>
  </si>
  <si>
    <t>144*1,15 'Přepočtené koeficientem množství</t>
  </si>
  <si>
    <t>35</t>
  </si>
  <si>
    <t>215901101</t>
  </si>
  <si>
    <t>Zhutnění podloží z hornin soudržných do 92% PS nebo nesoudržných sypkých I(d) do 0,8</t>
  </si>
  <si>
    <t>1217774273</t>
  </si>
  <si>
    <t>144</t>
  </si>
  <si>
    <t>14,57+24,2+19</t>
  </si>
  <si>
    <t>36</t>
  </si>
  <si>
    <t>271572211</t>
  </si>
  <si>
    <t>Podsyp pod základové konstrukce se zhutněním z netříděného štěrkopísku</t>
  </si>
  <si>
    <t>-5273676</t>
  </si>
  <si>
    <t>1,4*0,95*0,3*60</t>
  </si>
  <si>
    <t>37</t>
  </si>
  <si>
    <t>275321511</t>
  </si>
  <si>
    <t>Základové patky ze ŽB bez zvýšených nároků na prostředí tř. C 25/30</t>
  </si>
  <si>
    <t>-1585985043</t>
  </si>
  <si>
    <t>0,75*1,2*0,6*60</t>
  </si>
  <si>
    <t>0,48*0,63*0,85*60</t>
  </si>
  <si>
    <t>38</t>
  </si>
  <si>
    <t>275351121</t>
  </si>
  <si>
    <t>Zřízení bednění základových patek</t>
  </si>
  <si>
    <t>-1200350254</t>
  </si>
  <si>
    <t>242*0,6</t>
  </si>
  <si>
    <t>39</t>
  </si>
  <si>
    <t>275351122</t>
  </si>
  <si>
    <t>Odstranění bednění základových patek</t>
  </si>
  <si>
    <t>1040756526</t>
  </si>
  <si>
    <t>40</t>
  </si>
  <si>
    <t>275362021</t>
  </si>
  <si>
    <t>Výztuž základových patek svařovanými sítěmi Kari</t>
  </si>
  <si>
    <t>-1401612219</t>
  </si>
  <si>
    <t>66*5,267*0,001*1,1</t>
  </si>
  <si>
    <t>Svislé a kompletní konstrukce</t>
  </si>
  <si>
    <t>41</t>
  </si>
  <si>
    <t>338171129.M01</t>
  </si>
  <si>
    <t>Osazování sloupků a vzpěr plotových ocelových v 6 m se zabetonováním 1 m</t>
  </si>
  <si>
    <t>1655108770</t>
  </si>
  <si>
    <t>42</t>
  </si>
  <si>
    <t>55342270.R01</t>
  </si>
  <si>
    <t>sloupek plotový jeckl140/80/4 mm pozinkovaný 275 g/m2 včetně nátěru RAL včetně krytek a příchytek  dl. 7 m</t>
  </si>
  <si>
    <t>2083299278</t>
  </si>
  <si>
    <t>43</t>
  </si>
  <si>
    <t>348171130</t>
  </si>
  <si>
    <t>Osazení rámového oplocení výšky do 2 m ve sklonu svahu do 15°</t>
  </si>
  <si>
    <t>-1522243273</t>
  </si>
  <si>
    <t>44</t>
  </si>
  <si>
    <t>4502100121.M01</t>
  </si>
  <si>
    <t>oplocení z panelů 2,48*2,03 m z poplastovaných ocelových průtu s povrchovou úpravou RAL 6005</t>
  </si>
  <si>
    <t>-222804879</t>
  </si>
  <si>
    <t>44*2*6</t>
  </si>
  <si>
    <t>27*2*6</t>
  </si>
  <si>
    <t>-2,5*2</t>
  </si>
  <si>
    <t>-0,95*2</t>
  </si>
  <si>
    <t>Komunikace pozemní</t>
  </si>
  <si>
    <t>45</t>
  </si>
  <si>
    <t>564831111</t>
  </si>
  <si>
    <t>Podklad ze štěrkodrtě ŠD tl 100 mm</t>
  </si>
  <si>
    <t>-1785706995</t>
  </si>
  <si>
    <t>46</t>
  </si>
  <si>
    <t>571902111</t>
  </si>
  <si>
    <t>Posyp krytu kamenivem drceným nebo těženým do 10 kg/m2</t>
  </si>
  <si>
    <t>-1165121587</t>
  </si>
  <si>
    <t>47</t>
  </si>
  <si>
    <t>572351112</t>
  </si>
  <si>
    <t>Vyspravení krytu komunikací po překopech plochy přes 15 m2 litým asfaltem MA (LA) tl 60 mm</t>
  </si>
  <si>
    <t>-718658803</t>
  </si>
  <si>
    <t>0,58*0,77*60</t>
  </si>
  <si>
    <t>48</t>
  </si>
  <si>
    <t>579221260.R01</t>
  </si>
  <si>
    <t>Strojně litý pryžový povrch  tl 10 mm 1 základní barva s impregnací na asfalt nad 300 m2</t>
  </si>
  <si>
    <t>1242679279</t>
  </si>
  <si>
    <t>49</t>
  </si>
  <si>
    <t>579291111</t>
  </si>
  <si>
    <t>Lajnování venkovního litého pryžového povrchu elastickým lakem v různé barevnosti</t>
  </si>
  <si>
    <t>713972102</t>
  </si>
  <si>
    <t>" modrá házená"234</t>
  </si>
  <si>
    <t>"fiallová tenis"159</t>
  </si>
  <si>
    <t>"zelená 2x košíková"434</t>
  </si>
  <si>
    <t>"červená 3x volejbal"174</t>
  </si>
  <si>
    <t>50</t>
  </si>
  <si>
    <t>596211110</t>
  </si>
  <si>
    <t>Kladení zámkové dlažby komunikací pro pěší tl 60 mm skupiny A pl do 50 m2</t>
  </si>
  <si>
    <t>570913890</t>
  </si>
  <si>
    <t>24,2+19</t>
  </si>
  <si>
    <t>51</t>
  </si>
  <si>
    <t>59245018</t>
  </si>
  <si>
    <t>dlažba skladebná betonová 20x10x6 cm přírodní</t>
  </si>
  <si>
    <t>-1079977683</t>
  </si>
  <si>
    <t>43,2</t>
  </si>
  <si>
    <t>-16,2*0,8</t>
  </si>
  <si>
    <t>30,24*1,05 'Přepočtené koeficientem množství</t>
  </si>
  <si>
    <t>Ostatní konstrukce a práce, bourání</t>
  </si>
  <si>
    <t>52</t>
  </si>
  <si>
    <t>916232112</t>
  </si>
  <si>
    <t>Obruba ploch pro tělovýchovu z obrubníků do betonového lože výšky 20 mm</t>
  </si>
  <si>
    <t>104114940</t>
  </si>
  <si>
    <t>141-60</t>
  </si>
  <si>
    <t>53</t>
  </si>
  <si>
    <t>916232122</t>
  </si>
  <si>
    <t>Obruba ploch pro tělovýchovu z obrubníků s pouzdry pro oplocení do betonového lože výšky 20 mm</t>
  </si>
  <si>
    <t>-1736748567</t>
  </si>
  <si>
    <t>54</t>
  </si>
  <si>
    <t>919732221</t>
  </si>
  <si>
    <t>Styčná spára napojení nového živičného povrchu na stávající za tepla š 15 mm hl 25 mm bez prořezání</t>
  </si>
  <si>
    <t>-1548897603</t>
  </si>
  <si>
    <t>55</t>
  </si>
  <si>
    <t>919733110.R01</t>
  </si>
  <si>
    <t>Úprava povrchu živičného krytu broušením  před pokládkou nové vrstvy</t>
  </si>
  <si>
    <t>1536330401</t>
  </si>
  <si>
    <t>56</t>
  </si>
  <si>
    <t>919735112</t>
  </si>
  <si>
    <t>Řezání stávajícího živičného krytu hl do 100 mm</t>
  </si>
  <si>
    <t>1230772610</t>
  </si>
  <si>
    <t>(0,75*2+0,32*2)*60</t>
  </si>
  <si>
    <t>57</t>
  </si>
  <si>
    <t>936104212</t>
  </si>
  <si>
    <t>Montáž odpadkového koše páskováním na sloupy nebo sloupky</t>
  </si>
  <si>
    <t>-1541551504</t>
  </si>
  <si>
    <t>58</t>
  </si>
  <si>
    <t>74910120</t>
  </si>
  <si>
    <t xml:space="preserve">koš odpadkový plastový (možnost upevnění), výška 84 cm, průměr 35 cm, obsah 50 l - ozn. Odp </t>
  </si>
  <si>
    <t>2089149431</t>
  </si>
  <si>
    <t>59</t>
  </si>
  <si>
    <t>936124112</t>
  </si>
  <si>
    <t>Montáž lavičky stabilní parkové se zabetonováním noh</t>
  </si>
  <si>
    <t>-1713530401</t>
  </si>
  <si>
    <t>60</t>
  </si>
  <si>
    <t>74910105.M01</t>
  </si>
  <si>
    <t>lavička opěradlem (nekotvená) 120 x 45 x 73 cm  konstrukce -  beton, sedák - plast ozn. La1</t>
  </si>
  <si>
    <t>-1041507948</t>
  </si>
  <si>
    <t>61</t>
  </si>
  <si>
    <t>936174311</t>
  </si>
  <si>
    <t>Montáž stojanu na kola pro 5 kol kotevními šrouby na pevný podklad</t>
  </si>
  <si>
    <t>553519948</t>
  </si>
  <si>
    <t>62</t>
  </si>
  <si>
    <t>74910151</t>
  </si>
  <si>
    <t>stojan na kola na 5 kol jednostranný, kov  57 x 175 x 50 cm ozn. SK1</t>
  </si>
  <si>
    <t>1450452606</t>
  </si>
  <si>
    <t>63</t>
  </si>
  <si>
    <t>944511811</t>
  </si>
  <si>
    <t>Demontáž ochranné sítě z textilie z umělých vláken</t>
  </si>
  <si>
    <t>-1858908458</t>
  </si>
  <si>
    <t>64</t>
  </si>
  <si>
    <t>946112112</t>
  </si>
  <si>
    <t>Montáž pojízdných věží trubkových/dílcových š do 1,6 m dl do 3,2 m v do 2,5 m</t>
  </si>
  <si>
    <t>-1102816790</t>
  </si>
  <si>
    <t>65</t>
  </si>
  <si>
    <t>946112212</t>
  </si>
  <si>
    <t>Příplatek k pojízdným věžím š do 1,6 m dl do 3,2 m v do 2,5 m za první a ZKD den použití</t>
  </si>
  <si>
    <t>-860224557</t>
  </si>
  <si>
    <t>66</t>
  </si>
  <si>
    <t>946112812</t>
  </si>
  <si>
    <t>Demontáž pojízdných věží trubkových/dílcových š do 1,6 m dl do 3,2 m v do 2,5 m</t>
  </si>
  <si>
    <t>-1968534625</t>
  </si>
  <si>
    <t>67</t>
  </si>
  <si>
    <t>952902121</t>
  </si>
  <si>
    <t>Čištění budov zametení drsných podlah</t>
  </si>
  <si>
    <t>1323433201</t>
  </si>
  <si>
    <t>68</t>
  </si>
  <si>
    <t>953943126</t>
  </si>
  <si>
    <t>Osazení ocelového límce na horní straně patky - z plechu tl. 8 mm, s přesahem 100 od sloupu na kažkou stranu, včetně 4 trojúhelníkových příložek svařených</t>
  </si>
  <si>
    <t>-104950650</t>
  </si>
  <si>
    <t>69</t>
  </si>
  <si>
    <t>961044111</t>
  </si>
  <si>
    <t>Bourání základů z betonu prostého</t>
  </si>
  <si>
    <t>-1518456369</t>
  </si>
  <si>
    <t>0,4*0,4*0,95*38</t>
  </si>
  <si>
    <t>70</t>
  </si>
  <si>
    <t>966071823</t>
  </si>
  <si>
    <t>Rozebrání oplocení z drátěného pletiva se čtvercovými oky výšky přes 2,0 m</t>
  </si>
  <si>
    <t>1965271950</t>
  </si>
  <si>
    <t>44*2+27*2</t>
  </si>
  <si>
    <t>71</t>
  </si>
  <si>
    <t>966073810</t>
  </si>
  <si>
    <t>Rozebrání vrat a vrátek k oplocení plochy do 2 m2</t>
  </si>
  <si>
    <t>1017148389</t>
  </si>
  <si>
    <t>72</t>
  </si>
  <si>
    <t>966073811</t>
  </si>
  <si>
    <t>Rozebrání vrat a vrátek k oplocení plochy do 6 m2</t>
  </si>
  <si>
    <t>-1723896771</t>
  </si>
  <si>
    <t>73</t>
  </si>
  <si>
    <t>976084111</t>
  </si>
  <si>
    <t>Vybourání ochranných úhelníků s vysekáním kotev</t>
  </si>
  <si>
    <t>-636078127</t>
  </si>
  <si>
    <t>74</t>
  </si>
  <si>
    <t>979051121</t>
  </si>
  <si>
    <t>Očištění zámkových dlaždic se spárováním z kameniva těženého při překopech inženýrských sítí</t>
  </si>
  <si>
    <t>-552956576</t>
  </si>
  <si>
    <t>1,3</t>
  </si>
  <si>
    <t>997</t>
  </si>
  <si>
    <t>Přesun sutě</t>
  </si>
  <si>
    <t>75</t>
  </si>
  <si>
    <t>997013509</t>
  </si>
  <si>
    <t>Příplatek k odvozu suti a vybouraných hmot na skládku ZKD 1 km přes 1 km</t>
  </si>
  <si>
    <t>12321568</t>
  </si>
  <si>
    <t>173,061*9 'Přepočtené koeficientem množství</t>
  </si>
  <si>
    <t>76</t>
  </si>
  <si>
    <t>997013511</t>
  </si>
  <si>
    <t>Odvoz suti a vybouraných hmot z meziskládky na skládku do 1 km s naložením a se složením</t>
  </si>
  <si>
    <t>682353418</t>
  </si>
  <si>
    <t>77</t>
  </si>
  <si>
    <t>997013813</t>
  </si>
  <si>
    <t>Poplatek za uložení na skládce (skládkovné) stavebního odpadu z plastických hmot kód odpadu 170 203</t>
  </si>
  <si>
    <t>4093459</t>
  </si>
  <si>
    <t>78</t>
  </si>
  <si>
    <t>997221815</t>
  </si>
  <si>
    <t>Poplatek za uložení na skládce (skládkovné) stavebního odpadu betonového kód odpadu 170 101</t>
  </si>
  <si>
    <t>1382063234</t>
  </si>
  <si>
    <t>11,552+4,186+28,7</t>
  </si>
  <si>
    <t>79</t>
  </si>
  <si>
    <t>997221845</t>
  </si>
  <si>
    <t>Poplatek za uložení na skládce (skládkovné) odpadu asfaltového bez dehtu kód odpadu 170 302</t>
  </si>
  <si>
    <t>-1854478225</t>
  </si>
  <si>
    <t>80</t>
  </si>
  <si>
    <t>997221855</t>
  </si>
  <si>
    <t>Poplatek za uložení na skládce (skládkovné) zeminy a kameniva kód odpadu 170 504</t>
  </si>
  <si>
    <t>-1508090260</t>
  </si>
  <si>
    <t>2,898+0,428+4,83</t>
  </si>
  <si>
    <t>81</t>
  </si>
  <si>
    <t>997223856.R01</t>
  </si>
  <si>
    <t xml:space="preserve">Sazba za kovový odpad </t>
  </si>
  <si>
    <t>113805555</t>
  </si>
  <si>
    <t>4,9+0,384+0,21+1,42</t>
  </si>
  <si>
    <t>998</t>
  </si>
  <si>
    <t>Přesun hmot</t>
  </si>
  <si>
    <t>82</t>
  </si>
  <si>
    <t>998222012</t>
  </si>
  <si>
    <t>Přesun hmot pro tělovýchovné plochy</t>
  </si>
  <si>
    <t>-941944096</t>
  </si>
  <si>
    <t>PSV</t>
  </si>
  <si>
    <t>Práce a dodávky PSV</t>
  </si>
  <si>
    <t>767</t>
  </si>
  <si>
    <t>Konstrukce zámečnické</t>
  </si>
  <si>
    <t>83</t>
  </si>
  <si>
    <t>767996702</t>
  </si>
  <si>
    <t>Demontáž atypických zámečnických konstrukcí řezáním hmotnosti jednotlivých dílů do 100 kg</t>
  </si>
  <si>
    <t>-2018677246</t>
  </si>
  <si>
    <t>783</t>
  </si>
  <si>
    <t>Dokončovací práce - nátěry</t>
  </si>
  <si>
    <t>84</t>
  </si>
  <si>
    <t>783000103</t>
  </si>
  <si>
    <t>Ochrana podlah nebo vodorovných ploch při provádění nátěrů položením fólie</t>
  </si>
  <si>
    <t>-1931771297</t>
  </si>
  <si>
    <t>5*4</t>
  </si>
  <si>
    <t>85</t>
  </si>
  <si>
    <t>58124844</t>
  </si>
  <si>
    <t>fólie pro malířské potřeby zakrývací,  25µ,  4 x 5 m</t>
  </si>
  <si>
    <t>-923100544</t>
  </si>
  <si>
    <t>20*1,05 'Přepočtené koeficientem množství</t>
  </si>
  <si>
    <t>86</t>
  </si>
  <si>
    <t>783301311</t>
  </si>
  <si>
    <t>Odmaštění zámečnických konstrukcí vodou ředitelným odmašťovačem</t>
  </si>
  <si>
    <t>-1193401202</t>
  </si>
  <si>
    <t>3,08*60</t>
  </si>
  <si>
    <t>87</t>
  </si>
  <si>
    <t>783314203</t>
  </si>
  <si>
    <t>Základní antikorozní jednonásobný syntetický samozákladující nátěr zámečnických konstrukcí</t>
  </si>
  <si>
    <t>1017936370</t>
  </si>
  <si>
    <t>88</t>
  </si>
  <si>
    <t>783315103</t>
  </si>
  <si>
    <t>Mezinátěr jednonásobný syntetický  samozákladující zámečnických konstrukcí</t>
  </si>
  <si>
    <t>1235301727</t>
  </si>
  <si>
    <t>89</t>
  </si>
  <si>
    <t>783317105</t>
  </si>
  <si>
    <t>Krycí jednonásobný syntetický samozákladující nátěr zámečnických konstrukcí</t>
  </si>
  <si>
    <t>266422685</t>
  </si>
  <si>
    <t>Práce a dodávky M</t>
  </si>
  <si>
    <t>46-M</t>
  </si>
  <si>
    <t>Zemní práce při extr.mont.pracích</t>
  </si>
  <si>
    <t>90</t>
  </si>
  <si>
    <t>460510284</t>
  </si>
  <si>
    <t>Kanály zapuštěné do terénu neasfaltované z prefabrikovaných betonových žlabů rozměrů 31x26/20x20 cm</t>
  </si>
  <si>
    <t>1796318091</t>
  </si>
  <si>
    <t>HZS</t>
  </si>
  <si>
    <t>Hodinové zúčtovací sazby</t>
  </si>
  <si>
    <t>91</t>
  </si>
  <si>
    <t>HZS2492</t>
  </si>
  <si>
    <t>Hodinová zúčtovací sazba pomocný dělník PSV</t>
  </si>
  <si>
    <t>hod</t>
  </si>
  <si>
    <t>512</t>
  </si>
  <si>
    <t>-2118658273</t>
  </si>
  <si>
    <t>" demontáž 4ks basketbalových desek z původní ocelové konstrukce"</t>
  </si>
  <si>
    <t>2*4</t>
  </si>
  <si>
    <t>"montáž 4 ks nových basketbalových desek na ocelovou konstrukci, která bude opatřena novým nátěrem"</t>
  </si>
  <si>
    <t>3*4</t>
  </si>
  <si>
    <t>" srovnání kapes na sloupky - 8 ks "</t>
  </si>
  <si>
    <t>8*0,5</t>
  </si>
  <si>
    <t>OST</t>
  </si>
  <si>
    <t>Ostatní</t>
  </si>
  <si>
    <t>92</t>
  </si>
  <si>
    <t>Br</t>
  </si>
  <si>
    <t>D+M vstupní brány 2,5x2  m</t>
  </si>
  <si>
    <t>262144</t>
  </si>
  <si>
    <t>1973614050</t>
  </si>
  <si>
    <t>93</t>
  </si>
  <si>
    <t>Br1</t>
  </si>
  <si>
    <t>D+M vstupní branky 1x2  m</t>
  </si>
  <si>
    <t>-1795274355</t>
  </si>
  <si>
    <t>94</t>
  </si>
  <si>
    <t>Bra</t>
  </si>
  <si>
    <t>D+M branky na házenou  včetně sítě  2x3 m včetně 3 ks závaží  komplet</t>
  </si>
  <si>
    <t>132695280</t>
  </si>
  <si>
    <t>95</t>
  </si>
  <si>
    <t>DBr</t>
  </si>
  <si>
    <t>Demontáž stavající branky na házenou včetně odvozu a likvidace</t>
  </si>
  <si>
    <t>626585134</t>
  </si>
  <si>
    <t>96</t>
  </si>
  <si>
    <t>Dkoše</t>
  </si>
  <si>
    <t>Demontáž stavající desky a košena košíkovou včetně odvozu a likvidace</t>
  </si>
  <si>
    <t>-712801058</t>
  </si>
  <si>
    <t>97</t>
  </si>
  <si>
    <t>Koš</t>
  </si>
  <si>
    <t>D+M koše s obručí včetně desky 180x105 cm</t>
  </si>
  <si>
    <t>-1114833036</t>
  </si>
  <si>
    <t>98</t>
  </si>
  <si>
    <t>Vi1</t>
  </si>
  <si>
    <t>D+M venkovní vitríny 750x750x58 mm hliníková s prosklením kotvená na sloupky a zabetonovaná do patek - ozn. Vi1</t>
  </si>
  <si>
    <t>-1786091750</t>
  </si>
  <si>
    <t>VRN</t>
  </si>
  <si>
    <t>Vedlejší rozpočtové náklady</t>
  </si>
  <si>
    <t>VRN3</t>
  </si>
  <si>
    <t>Zařízení staveniště</t>
  </si>
  <si>
    <t>99</t>
  </si>
  <si>
    <t>030001000</t>
  </si>
  <si>
    <t>Kč</t>
  </si>
  <si>
    <t>1024</t>
  </si>
  <si>
    <t>-1922487293</t>
  </si>
  <si>
    <t>VRN4</t>
  </si>
  <si>
    <t>Inženýrská činnost</t>
  </si>
  <si>
    <t>100</t>
  </si>
  <si>
    <t>045002000</t>
  </si>
  <si>
    <t>Kompletační a koordinační činnost</t>
  </si>
  <si>
    <t>787999751</t>
  </si>
  <si>
    <t>VRN6</t>
  </si>
  <si>
    <t>Územní vlivy</t>
  </si>
  <si>
    <t>101</t>
  </si>
  <si>
    <t>065002000</t>
  </si>
  <si>
    <t>Mimostaveništní doprava materiálů</t>
  </si>
  <si>
    <t>1343398055</t>
  </si>
  <si>
    <t>VRN7</t>
  </si>
  <si>
    <t>Provozní vlivy</t>
  </si>
  <si>
    <t>102</t>
  </si>
  <si>
    <t>070001000</t>
  </si>
  <si>
    <t>-1624810637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</si>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</sst>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80008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43" fillId="2" borderId="0" xfId="1" applyFill="1"/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0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5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1" xfId="0" applyFont="1" applyFill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2" fillId="0" borderId="18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9" fillId="0" borderId="23" xfId="0" applyNumberFormat="1" applyFont="1" applyBorder="1" applyAlignment="1" applyProtection="1">
      <alignment vertical="center"/>
    </xf>
    <xf numFmtId="4" fontId="29" fillId="0" borderId="24" xfId="0" applyNumberFormat="1" applyFont="1" applyBorder="1" applyAlignment="1" applyProtection="1">
      <alignment vertical="center"/>
    </xf>
    <xf numFmtId="166" fontId="29" fillId="0" borderId="24" xfId="0" applyNumberFormat="1" applyFont="1" applyBorder="1" applyAlignment="1" applyProtection="1">
      <alignment vertical="center"/>
    </xf>
    <xf numFmtId="4" fontId="29" fillId="0" borderId="2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30" fillId="2" borderId="0" xfId="1" applyFont="1" applyFill="1" applyAlignment="1">
      <alignment vertical="center"/>
    </xf>
    <xf numFmtId="0" fontId="12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3" fillId="0" borderId="0" xfId="0" applyNumberFormat="1" applyFont="1" applyAlignment="1" applyProtection="1"/>
    <xf numFmtId="166" fontId="32" fillId="0" borderId="16" xfId="0" applyNumberFormat="1" applyFont="1" applyBorder="1" applyAlignment="1" applyProtection="1"/>
    <xf numFmtId="166" fontId="32" fillId="0" borderId="17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8" xfId="0" applyFont="1" applyBorder="1" applyAlignment="1" applyProtection="1">
      <alignment horizontal="center" vertical="center"/>
    </xf>
    <xf numFmtId="49" fontId="35" fillId="0" borderId="28" xfId="0" applyNumberFormat="1" applyFont="1" applyBorder="1" applyAlignment="1" applyProtection="1">
      <alignment horizontal="left" vertical="center" wrapText="1"/>
    </xf>
    <xf numFmtId="0" fontId="35" fillId="0" borderId="28" xfId="0" applyFont="1" applyBorder="1" applyAlignment="1" applyProtection="1">
      <alignment horizontal="left" vertical="center" wrapText="1"/>
    </xf>
    <xf numFmtId="0" fontId="35" fillId="0" borderId="28" xfId="0" applyFont="1" applyBorder="1" applyAlignment="1" applyProtection="1">
      <alignment horizontal="center" vertical="center" wrapText="1"/>
    </xf>
    <xf numFmtId="167" fontId="35" fillId="0" borderId="28" xfId="0" applyNumberFormat="1" applyFont="1" applyBorder="1" applyAlignment="1" applyProtection="1">
      <alignment vertical="center"/>
    </xf>
    <xf numFmtId="4" fontId="35" fillId="3" borderId="28" xfId="0" applyNumberFormat="1" applyFont="1" applyFill="1" applyBorder="1" applyAlignment="1" applyProtection="1">
      <alignment vertical="center"/>
      <protection locked="0"/>
    </xf>
    <xf numFmtId="4" fontId="35" fillId="0" borderId="28" xfId="0" applyNumberFormat="1" applyFont="1" applyBorder="1" applyAlignment="1" applyProtection="1">
      <alignment vertical="center"/>
    </xf>
    <xf numFmtId="0" fontId="35" fillId="0" borderId="5" xfId="0" applyFont="1" applyBorder="1" applyAlignment="1">
      <alignment vertical="center"/>
    </xf>
    <xf numFmtId="0" fontId="35" fillId="3" borderId="28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36" fillId="0" borderId="29" xfId="0" applyFont="1" applyBorder="1" applyAlignment="1" applyProtection="1">
      <alignment vertical="center" wrapText="1"/>
      <protection locked="0"/>
    </xf>
    <xf numFmtId="0" fontId="36" fillId="0" borderId="30" xfId="0" applyFont="1" applyBorder="1" applyAlignment="1" applyProtection="1">
      <alignment vertical="center" wrapText="1"/>
      <protection locked="0"/>
    </xf>
    <xf numFmtId="0" fontId="36" fillId="0" borderId="31" xfId="0" applyFont="1" applyBorder="1" applyAlignment="1" applyProtection="1">
      <alignment vertical="center" wrapText="1"/>
      <protection locked="0"/>
    </xf>
    <xf numFmtId="0" fontId="36" fillId="0" borderId="32" xfId="0" applyFont="1" applyBorder="1" applyAlignment="1" applyProtection="1">
      <alignment horizontal="center" vertical="center" wrapText="1"/>
      <protection locked="0"/>
    </xf>
    <xf numFmtId="0" fontId="36" fillId="0" borderId="33" xfId="0" applyFont="1" applyBorder="1" applyAlignment="1" applyProtection="1">
      <alignment horizontal="center" vertical="center" wrapText="1"/>
      <protection locked="0"/>
    </xf>
    <xf numFmtId="0" fontId="36" fillId="0" borderId="32" xfId="0" applyFont="1" applyBorder="1" applyAlignment="1" applyProtection="1">
      <alignment vertical="center" wrapText="1"/>
      <protection locked="0"/>
    </xf>
    <xf numFmtId="0" fontId="36" fillId="0" borderId="33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49" fontId="39" fillId="0" borderId="1" xfId="0" applyNumberFormat="1" applyFont="1" applyBorder="1" applyAlignment="1" applyProtection="1">
      <alignment vertical="center" wrapText="1"/>
      <protection locked="0"/>
    </xf>
    <xf numFmtId="0" fontId="36" fillId="0" borderId="35" xfId="0" applyFont="1" applyBorder="1" applyAlignment="1" applyProtection="1">
      <alignment vertical="center" wrapText="1"/>
      <protection locked="0"/>
    </xf>
    <xf numFmtId="0" fontId="40" fillId="0" borderId="34" xfId="0" applyFont="1" applyBorder="1" applyAlignment="1" applyProtection="1">
      <alignment vertical="center" wrapText="1"/>
      <protection locked="0"/>
    </xf>
    <xf numFmtId="0" fontId="36" fillId="0" borderId="36" xfId="0" applyFont="1" applyBorder="1" applyAlignment="1" applyProtection="1">
      <alignment vertical="center" wrapText="1"/>
      <protection locked="0"/>
    </xf>
    <xf numFmtId="0" fontId="36" fillId="0" borderId="1" xfId="0" applyFont="1" applyBorder="1" applyAlignment="1" applyProtection="1">
      <alignment vertical="top"/>
      <protection locked="0"/>
    </xf>
    <xf numFmtId="0" fontId="36" fillId="0" borderId="0" xfId="0" applyFont="1" applyAlignment="1" applyProtection="1">
      <alignment vertical="top"/>
      <protection locked="0"/>
    </xf>
    <xf numFmtId="0" fontId="36" fillId="0" borderId="29" xfId="0" applyFont="1" applyBorder="1" applyAlignment="1" applyProtection="1">
      <alignment horizontal="left" vertical="center"/>
      <protection locked="0"/>
    </xf>
    <xf numFmtId="0" fontId="36" fillId="0" borderId="30" xfId="0" applyFont="1" applyBorder="1" applyAlignment="1" applyProtection="1">
      <alignment horizontal="left" vertical="center"/>
      <protection locked="0"/>
    </xf>
    <xf numFmtId="0" fontId="36" fillId="0" borderId="31" xfId="0" applyFont="1" applyBorder="1" applyAlignment="1" applyProtection="1">
      <alignment horizontal="left" vertical="center"/>
      <protection locked="0"/>
    </xf>
    <xf numFmtId="0" fontId="36" fillId="0" borderId="32" xfId="0" applyFont="1" applyBorder="1" applyAlignment="1" applyProtection="1">
      <alignment horizontal="left" vertical="center"/>
      <protection locked="0"/>
    </xf>
    <xf numFmtId="0" fontId="36" fillId="0" borderId="33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32" xfId="0" applyFont="1" applyBorder="1" applyAlignment="1" applyProtection="1">
      <alignment horizontal="left" vertical="center"/>
      <protection locked="0"/>
    </xf>
    <xf numFmtId="0" fontId="39" fillId="0" borderId="1" xfId="0" applyFont="1" applyFill="1" applyBorder="1" applyAlignment="1" applyProtection="1">
      <alignment horizontal="left" vertical="center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6" fillId="0" borderId="35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36" fillId="0" borderId="36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left" vertical="center" wrapText="1"/>
      <protection locked="0"/>
    </xf>
    <xf numFmtId="0" fontId="36" fillId="0" borderId="30" xfId="0" applyFont="1" applyBorder="1" applyAlignment="1" applyProtection="1">
      <alignment horizontal="left" vertical="center" wrapText="1"/>
      <protection locked="0"/>
    </xf>
    <xf numFmtId="0" fontId="36" fillId="0" borderId="31" xfId="0" applyFont="1" applyBorder="1" applyAlignment="1" applyProtection="1">
      <alignment horizontal="left" vertical="center" wrapText="1"/>
      <protection locked="0"/>
    </xf>
    <xf numFmtId="0" fontId="36" fillId="0" borderId="32" xfId="0" applyFont="1" applyBorder="1" applyAlignment="1" applyProtection="1">
      <alignment horizontal="left" vertical="center" wrapText="1"/>
      <protection locked="0"/>
    </xf>
    <xf numFmtId="0" fontId="36" fillId="0" borderId="33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/>
      <protection locked="0"/>
    </xf>
    <xf numFmtId="0" fontId="39" fillId="0" borderId="35" xfId="0" applyFont="1" applyBorder="1" applyAlignment="1" applyProtection="1">
      <alignment horizontal="left" vertical="center" wrapText="1"/>
      <protection locked="0"/>
    </xf>
    <xf numFmtId="0" fontId="39" fillId="0" borderId="34" xfId="0" applyFont="1" applyBorder="1" applyAlignment="1" applyProtection="1">
      <alignment horizontal="left" vertical="center" wrapText="1"/>
      <protection locked="0"/>
    </xf>
    <xf numFmtId="0" fontId="39" fillId="0" borderId="36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1" xfId="0" applyFont="1" applyBorder="1" applyAlignment="1" applyProtection="1">
      <alignment horizontal="center" vertical="top"/>
      <protection locked="0"/>
    </xf>
    <xf numFmtId="0" fontId="39" fillId="0" borderId="35" xfId="0" applyFont="1" applyBorder="1" applyAlignment="1" applyProtection="1">
      <alignment horizontal="left" vertical="center"/>
      <protection locked="0"/>
    </xf>
    <xf numFmtId="0" fontId="39" fillId="0" borderId="36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vertical="center"/>
      <protection locked="0"/>
    </xf>
    <xf numFmtId="0" fontId="38" fillId="0" borderId="1" xfId="0" applyFont="1" applyBorder="1" applyAlignment="1" applyProtection="1">
      <alignment vertical="center"/>
      <protection locked="0"/>
    </xf>
    <xf numFmtId="0" fontId="41" fillId="0" borderId="34" xfId="0" applyFont="1" applyBorder="1" applyAlignment="1" applyProtection="1">
      <alignment vertical="center"/>
      <protection locked="0"/>
    </xf>
    <xf numFmtId="0" fontId="38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39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41" fillId="0" borderId="34" xfId="0" applyFont="1" applyBorder="1" applyAlignment="1" applyProtection="1">
      <protection locked="0"/>
    </xf>
    <xf numFmtId="0" fontId="36" fillId="0" borderId="32" xfId="0" applyFont="1" applyBorder="1" applyAlignment="1" applyProtection="1">
      <alignment vertical="top"/>
      <protection locked="0"/>
    </xf>
    <xf numFmtId="0" fontId="36" fillId="0" borderId="33" xfId="0" applyFont="1" applyBorder="1" applyAlignment="1" applyProtection="1">
      <alignment vertical="top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left" vertical="top"/>
      <protection locked="0"/>
    </xf>
    <xf numFmtId="0" fontId="36" fillId="0" borderId="35" xfId="0" applyFont="1" applyBorder="1" applyAlignment="1" applyProtection="1">
      <alignment vertical="top"/>
      <protection locked="0"/>
    </xf>
    <xf numFmtId="0" fontId="36" fillId="0" borderId="34" xfId="0" applyFont="1" applyBorder="1" applyAlignment="1" applyProtection="1">
      <alignment vertical="top"/>
      <protection locked="0"/>
    </xf>
    <xf numFmtId="0" fontId="36" fillId="0" borderId="36" xfId="0" applyFont="1" applyBorder="1" applyAlignment="1" applyProtection="1">
      <alignment vertical="top"/>
      <protection locked="0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center" vertical="center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0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top" wrapText="1"/>
    </xf>
    <xf numFmtId="0" fontId="18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0" fillId="2" borderId="0" xfId="1" applyFont="1" applyFill="1" applyAlignment="1">
      <alignment vertical="center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49" fontId="39" fillId="0" borderId="1" xfId="0" applyNumberFormat="1" applyFont="1" applyBorder="1" applyAlignment="1" applyProtection="1">
      <alignment horizontal="left" vertical="center" wrapText="1"/>
      <protection locked="0"/>
    </xf>
    <xf numFmtId="0" fontId="38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4"/>
  <sheetViews>
    <sheetView showGridLines="0" tabSelected="1" workbookViewId="0">
      <pane ySplit="1" topLeftCell="A2" activePane="bottomLeft" state="frozen"/>
      <selection pane="bottomLeft" sqref="A1:XFD1048576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spans="1:74" ht="36.950000000000003" customHeight="1"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S2" s="23" t="s">
        <v>8</v>
      </c>
      <c r="BT2" s="23" t="s">
        <v>9</v>
      </c>
    </row>
    <row r="3" spans="1:74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8</v>
      </c>
      <c r="BT3" s="23" t="s">
        <v>10</v>
      </c>
    </row>
    <row r="4" spans="1:74" ht="36.950000000000003" customHeight="1">
      <c r="B4" s="27"/>
      <c r="C4" s="28"/>
      <c r="D4" s="29" t="s">
        <v>11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12</v>
      </c>
      <c r="BE4" s="32" t="s">
        <v>13</v>
      </c>
      <c r="BS4" s="23" t="s">
        <v>14</v>
      </c>
    </row>
    <row r="5" spans="1:74" ht="14.45" customHeight="1">
      <c r="B5" s="27"/>
      <c r="C5" s="28"/>
      <c r="D5" s="33" t="s">
        <v>15</v>
      </c>
      <c r="E5" s="28"/>
      <c r="F5" s="28"/>
      <c r="G5" s="28"/>
      <c r="H5" s="28"/>
      <c r="I5" s="28"/>
      <c r="J5" s="28"/>
      <c r="K5" s="333" t="s">
        <v>16</v>
      </c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34"/>
      <c r="AO5" s="334"/>
      <c r="AP5" s="28"/>
      <c r="AQ5" s="30"/>
      <c r="BE5" s="324" t="s">
        <v>17</v>
      </c>
      <c r="BS5" s="23" t="s">
        <v>8</v>
      </c>
    </row>
    <row r="6" spans="1:74" ht="36.950000000000003" customHeight="1">
      <c r="B6" s="27"/>
      <c r="C6" s="28"/>
      <c r="D6" s="35" t="s">
        <v>18</v>
      </c>
      <c r="E6" s="28"/>
      <c r="F6" s="28"/>
      <c r="G6" s="28"/>
      <c r="H6" s="28"/>
      <c r="I6" s="28"/>
      <c r="J6" s="28"/>
      <c r="K6" s="361" t="s">
        <v>19</v>
      </c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28"/>
      <c r="AQ6" s="30"/>
      <c r="BE6" s="325"/>
      <c r="BS6" s="23" t="s">
        <v>8</v>
      </c>
    </row>
    <row r="7" spans="1:74" ht="14.45" customHeight="1">
      <c r="B7" s="27"/>
      <c r="C7" s="28"/>
      <c r="D7" s="36" t="s">
        <v>20</v>
      </c>
      <c r="E7" s="28"/>
      <c r="F7" s="28"/>
      <c r="G7" s="28"/>
      <c r="H7" s="28"/>
      <c r="I7" s="28"/>
      <c r="J7" s="28"/>
      <c r="K7" s="34" t="s">
        <v>21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6" t="s">
        <v>22</v>
      </c>
      <c r="AL7" s="28"/>
      <c r="AM7" s="28"/>
      <c r="AN7" s="34" t="s">
        <v>21</v>
      </c>
      <c r="AO7" s="28"/>
      <c r="AP7" s="28"/>
      <c r="AQ7" s="30"/>
      <c r="BE7" s="325"/>
      <c r="BS7" s="23" t="s">
        <v>8</v>
      </c>
    </row>
    <row r="8" spans="1:74" ht="14.45" customHeight="1">
      <c r="B8" s="27"/>
      <c r="C8" s="28"/>
      <c r="D8" s="36" t="s">
        <v>23</v>
      </c>
      <c r="E8" s="28"/>
      <c r="F8" s="28"/>
      <c r="G8" s="28"/>
      <c r="H8" s="28"/>
      <c r="I8" s="28"/>
      <c r="J8" s="28"/>
      <c r="K8" s="34" t="s">
        <v>24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6" t="s">
        <v>25</v>
      </c>
      <c r="AL8" s="28"/>
      <c r="AM8" s="28"/>
      <c r="AN8" s="37" t="s">
        <v>26</v>
      </c>
      <c r="AO8" s="28"/>
      <c r="AP8" s="28"/>
      <c r="AQ8" s="30"/>
      <c r="BE8" s="325"/>
      <c r="BS8" s="23" t="s">
        <v>8</v>
      </c>
    </row>
    <row r="9" spans="1:74" ht="14.45" customHeight="1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30"/>
      <c r="BE9" s="325"/>
      <c r="BS9" s="23" t="s">
        <v>8</v>
      </c>
    </row>
    <row r="10" spans="1:74" ht="14.45" customHeight="1">
      <c r="B10" s="27"/>
      <c r="C10" s="28"/>
      <c r="D10" s="36" t="s">
        <v>27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6" t="s">
        <v>28</v>
      </c>
      <c r="AL10" s="28"/>
      <c r="AM10" s="28"/>
      <c r="AN10" s="34" t="s">
        <v>21</v>
      </c>
      <c r="AO10" s="28"/>
      <c r="AP10" s="28"/>
      <c r="AQ10" s="30"/>
      <c r="BE10" s="325"/>
      <c r="BS10" s="23" t="s">
        <v>8</v>
      </c>
    </row>
    <row r="11" spans="1:74" ht="18.399999999999999" customHeight="1">
      <c r="B11" s="27"/>
      <c r="C11" s="28"/>
      <c r="D11" s="28"/>
      <c r="E11" s="34" t="s">
        <v>29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6" t="s">
        <v>30</v>
      </c>
      <c r="AL11" s="28"/>
      <c r="AM11" s="28"/>
      <c r="AN11" s="34" t="s">
        <v>21</v>
      </c>
      <c r="AO11" s="28"/>
      <c r="AP11" s="28"/>
      <c r="AQ11" s="30"/>
      <c r="BE11" s="325"/>
      <c r="BS11" s="23" t="s">
        <v>8</v>
      </c>
    </row>
    <row r="12" spans="1:74" ht="6.95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E12" s="325"/>
      <c r="BS12" s="23" t="s">
        <v>8</v>
      </c>
    </row>
    <row r="13" spans="1:74" ht="14.45" customHeight="1">
      <c r="B13" s="27"/>
      <c r="C13" s="28"/>
      <c r="D13" s="36" t="s">
        <v>31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6" t="s">
        <v>28</v>
      </c>
      <c r="AL13" s="28"/>
      <c r="AM13" s="28"/>
      <c r="AN13" s="38" t="s">
        <v>32</v>
      </c>
      <c r="AO13" s="28"/>
      <c r="AP13" s="28"/>
      <c r="AQ13" s="30"/>
      <c r="BE13" s="325"/>
      <c r="BS13" s="23" t="s">
        <v>8</v>
      </c>
    </row>
    <row r="14" spans="1:74">
      <c r="B14" s="27"/>
      <c r="C14" s="28"/>
      <c r="D14" s="28"/>
      <c r="E14" s="355" t="s">
        <v>32</v>
      </c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356"/>
      <c r="Q14" s="356"/>
      <c r="R14" s="356"/>
      <c r="S14" s="356"/>
      <c r="T14" s="356"/>
      <c r="U14" s="356"/>
      <c r="V14" s="356"/>
      <c r="W14" s="356"/>
      <c r="X14" s="356"/>
      <c r="Y14" s="356"/>
      <c r="Z14" s="356"/>
      <c r="AA14" s="356"/>
      <c r="AB14" s="356"/>
      <c r="AC14" s="356"/>
      <c r="AD14" s="356"/>
      <c r="AE14" s="356"/>
      <c r="AF14" s="356"/>
      <c r="AG14" s="356"/>
      <c r="AH14" s="356"/>
      <c r="AI14" s="356"/>
      <c r="AJ14" s="356"/>
      <c r="AK14" s="36" t="s">
        <v>30</v>
      </c>
      <c r="AL14" s="28"/>
      <c r="AM14" s="28"/>
      <c r="AN14" s="38" t="s">
        <v>32</v>
      </c>
      <c r="AO14" s="28"/>
      <c r="AP14" s="28"/>
      <c r="AQ14" s="30"/>
      <c r="BE14" s="325"/>
      <c r="BS14" s="23" t="s">
        <v>8</v>
      </c>
    </row>
    <row r="15" spans="1:74" ht="6.95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E15" s="325"/>
      <c r="BS15" s="23" t="s">
        <v>6</v>
      </c>
    </row>
    <row r="16" spans="1:74" ht="14.45" customHeight="1">
      <c r="B16" s="27"/>
      <c r="C16" s="28"/>
      <c r="D16" s="36" t="s">
        <v>33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6" t="s">
        <v>28</v>
      </c>
      <c r="AL16" s="28"/>
      <c r="AM16" s="28"/>
      <c r="AN16" s="34" t="s">
        <v>21</v>
      </c>
      <c r="AO16" s="28"/>
      <c r="AP16" s="28"/>
      <c r="AQ16" s="30"/>
      <c r="BE16" s="325"/>
      <c r="BS16" s="23" t="s">
        <v>6</v>
      </c>
    </row>
    <row r="17" spans="2:71" ht="18.399999999999999" customHeight="1">
      <c r="B17" s="27"/>
      <c r="C17" s="28"/>
      <c r="D17" s="28"/>
      <c r="E17" s="34" t="s">
        <v>34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6" t="s">
        <v>30</v>
      </c>
      <c r="AL17" s="28"/>
      <c r="AM17" s="28"/>
      <c r="AN17" s="34" t="s">
        <v>21</v>
      </c>
      <c r="AO17" s="28"/>
      <c r="AP17" s="28"/>
      <c r="AQ17" s="30"/>
      <c r="BE17" s="325"/>
      <c r="BS17" s="23" t="s">
        <v>35</v>
      </c>
    </row>
    <row r="18" spans="2:71" ht="6.95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E18" s="325"/>
      <c r="BS18" s="23" t="s">
        <v>36</v>
      </c>
    </row>
    <row r="19" spans="2:71" ht="14.45" customHeight="1">
      <c r="B19" s="27"/>
      <c r="C19" s="28"/>
      <c r="D19" s="36" t="s">
        <v>37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E19" s="325"/>
      <c r="BS19" s="23" t="s">
        <v>36</v>
      </c>
    </row>
    <row r="20" spans="2:71" ht="16.5" customHeight="1">
      <c r="B20" s="27"/>
      <c r="C20" s="28"/>
      <c r="D20" s="28"/>
      <c r="E20" s="357" t="s">
        <v>21</v>
      </c>
      <c r="F20" s="357"/>
      <c r="G20" s="357"/>
      <c r="H20" s="357"/>
      <c r="I20" s="357"/>
      <c r="J20" s="357"/>
      <c r="K20" s="357"/>
      <c r="L20" s="357"/>
      <c r="M20" s="357"/>
      <c r="N20" s="357"/>
      <c r="O20" s="357"/>
      <c r="P20" s="357"/>
      <c r="Q20" s="357"/>
      <c r="R20" s="357"/>
      <c r="S20" s="357"/>
      <c r="T20" s="357"/>
      <c r="U20" s="357"/>
      <c r="V20" s="357"/>
      <c r="W20" s="357"/>
      <c r="X20" s="357"/>
      <c r="Y20" s="357"/>
      <c r="Z20" s="357"/>
      <c r="AA20" s="357"/>
      <c r="AB20" s="357"/>
      <c r="AC20" s="357"/>
      <c r="AD20" s="357"/>
      <c r="AE20" s="357"/>
      <c r="AF20" s="357"/>
      <c r="AG20" s="357"/>
      <c r="AH20" s="357"/>
      <c r="AI20" s="357"/>
      <c r="AJ20" s="357"/>
      <c r="AK20" s="357"/>
      <c r="AL20" s="357"/>
      <c r="AM20" s="357"/>
      <c r="AN20" s="357"/>
      <c r="AO20" s="28"/>
      <c r="AP20" s="28"/>
      <c r="AQ20" s="30"/>
      <c r="BE20" s="325"/>
      <c r="BS20" s="23" t="s">
        <v>35</v>
      </c>
    </row>
    <row r="21" spans="2:71" ht="6.95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E21" s="325"/>
    </row>
    <row r="22" spans="2:71" ht="6.95" customHeight="1">
      <c r="B22" s="27"/>
      <c r="C22" s="2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28"/>
      <c r="AQ22" s="30"/>
      <c r="BE22" s="325"/>
    </row>
    <row r="23" spans="2:71" s="1" customFormat="1" ht="25.9" customHeight="1">
      <c r="B23" s="40"/>
      <c r="C23" s="41"/>
      <c r="D23" s="42" t="s">
        <v>38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58">
        <f>ROUND(AG51,1)</f>
        <v>0</v>
      </c>
      <c r="AL23" s="359"/>
      <c r="AM23" s="359"/>
      <c r="AN23" s="359"/>
      <c r="AO23" s="359"/>
      <c r="AP23" s="41"/>
      <c r="AQ23" s="44"/>
      <c r="BE23" s="325"/>
    </row>
    <row r="24" spans="2:71" s="1" customFormat="1" ht="6.95" customHeight="1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4"/>
      <c r="BE24" s="325"/>
    </row>
    <row r="25" spans="2:71" s="1" customFormat="1" ht="13.5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360" t="s">
        <v>39</v>
      </c>
      <c r="M25" s="360"/>
      <c r="N25" s="360"/>
      <c r="O25" s="360"/>
      <c r="P25" s="41"/>
      <c r="Q25" s="41"/>
      <c r="R25" s="41"/>
      <c r="S25" s="41"/>
      <c r="T25" s="41"/>
      <c r="U25" s="41"/>
      <c r="V25" s="41"/>
      <c r="W25" s="360" t="s">
        <v>40</v>
      </c>
      <c r="X25" s="360"/>
      <c r="Y25" s="360"/>
      <c r="Z25" s="360"/>
      <c r="AA25" s="360"/>
      <c r="AB25" s="360"/>
      <c r="AC25" s="360"/>
      <c r="AD25" s="360"/>
      <c r="AE25" s="360"/>
      <c r="AF25" s="41"/>
      <c r="AG25" s="41"/>
      <c r="AH25" s="41"/>
      <c r="AI25" s="41"/>
      <c r="AJ25" s="41"/>
      <c r="AK25" s="360" t="s">
        <v>41</v>
      </c>
      <c r="AL25" s="360"/>
      <c r="AM25" s="360"/>
      <c r="AN25" s="360"/>
      <c r="AO25" s="360"/>
      <c r="AP25" s="41"/>
      <c r="AQ25" s="44"/>
      <c r="BE25" s="325"/>
    </row>
    <row r="26" spans="2:71" s="2" customFormat="1" ht="14.45" customHeight="1">
      <c r="B26" s="46"/>
      <c r="C26" s="47"/>
      <c r="D26" s="48" t="s">
        <v>42</v>
      </c>
      <c r="E26" s="47"/>
      <c r="F26" s="48" t="s">
        <v>43</v>
      </c>
      <c r="G26" s="47"/>
      <c r="H26" s="47"/>
      <c r="I26" s="47"/>
      <c r="J26" s="47"/>
      <c r="K26" s="47"/>
      <c r="L26" s="354">
        <v>0.21</v>
      </c>
      <c r="M26" s="327"/>
      <c r="N26" s="327"/>
      <c r="O26" s="327"/>
      <c r="P26" s="47"/>
      <c r="Q26" s="47"/>
      <c r="R26" s="47"/>
      <c r="S26" s="47"/>
      <c r="T26" s="47"/>
      <c r="U26" s="47"/>
      <c r="V26" s="47"/>
      <c r="W26" s="326">
        <f>ROUND(AZ51,1)</f>
        <v>0</v>
      </c>
      <c r="X26" s="327"/>
      <c r="Y26" s="327"/>
      <c r="Z26" s="327"/>
      <c r="AA26" s="327"/>
      <c r="AB26" s="327"/>
      <c r="AC26" s="327"/>
      <c r="AD26" s="327"/>
      <c r="AE26" s="327"/>
      <c r="AF26" s="47"/>
      <c r="AG26" s="47"/>
      <c r="AH26" s="47"/>
      <c r="AI26" s="47"/>
      <c r="AJ26" s="47"/>
      <c r="AK26" s="326">
        <f>ROUND(AV51,1)</f>
        <v>0</v>
      </c>
      <c r="AL26" s="327"/>
      <c r="AM26" s="327"/>
      <c r="AN26" s="327"/>
      <c r="AO26" s="327"/>
      <c r="AP26" s="47"/>
      <c r="AQ26" s="49"/>
      <c r="BE26" s="325"/>
    </row>
    <row r="27" spans="2:71" s="2" customFormat="1" ht="14.45" customHeight="1">
      <c r="B27" s="46"/>
      <c r="C27" s="47"/>
      <c r="D27" s="47"/>
      <c r="E27" s="47"/>
      <c r="F27" s="48" t="s">
        <v>44</v>
      </c>
      <c r="G27" s="47"/>
      <c r="H27" s="47"/>
      <c r="I27" s="47"/>
      <c r="J27" s="47"/>
      <c r="K27" s="47"/>
      <c r="L27" s="354">
        <v>0.15</v>
      </c>
      <c r="M27" s="327"/>
      <c r="N27" s="327"/>
      <c r="O27" s="327"/>
      <c r="P27" s="47"/>
      <c r="Q27" s="47"/>
      <c r="R27" s="47"/>
      <c r="S27" s="47"/>
      <c r="T27" s="47"/>
      <c r="U27" s="47"/>
      <c r="V27" s="47"/>
      <c r="W27" s="326">
        <f>ROUND(BA51,1)</f>
        <v>0</v>
      </c>
      <c r="X27" s="327"/>
      <c r="Y27" s="327"/>
      <c r="Z27" s="327"/>
      <c r="AA27" s="327"/>
      <c r="AB27" s="327"/>
      <c r="AC27" s="327"/>
      <c r="AD27" s="327"/>
      <c r="AE27" s="327"/>
      <c r="AF27" s="47"/>
      <c r="AG27" s="47"/>
      <c r="AH27" s="47"/>
      <c r="AI27" s="47"/>
      <c r="AJ27" s="47"/>
      <c r="AK27" s="326">
        <f>ROUND(AW51,1)</f>
        <v>0</v>
      </c>
      <c r="AL27" s="327"/>
      <c r="AM27" s="327"/>
      <c r="AN27" s="327"/>
      <c r="AO27" s="327"/>
      <c r="AP27" s="47"/>
      <c r="AQ27" s="49"/>
      <c r="BE27" s="325"/>
    </row>
    <row r="28" spans="2:71" s="2" customFormat="1" ht="14.45" hidden="1" customHeight="1">
      <c r="B28" s="46"/>
      <c r="C28" s="47"/>
      <c r="D28" s="47"/>
      <c r="E28" s="47"/>
      <c r="F28" s="48" t="s">
        <v>45</v>
      </c>
      <c r="G28" s="47"/>
      <c r="H28" s="47"/>
      <c r="I28" s="47"/>
      <c r="J28" s="47"/>
      <c r="K28" s="47"/>
      <c r="L28" s="354">
        <v>0.21</v>
      </c>
      <c r="M28" s="327"/>
      <c r="N28" s="327"/>
      <c r="O28" s="327"/>
      <c r="P28" s="47"/>
      <c r="Q28" s="47"/>
      <c r="R28" s="47"/>
      <c r="S28" s="47"/>
      <c r="T28" s="47"/>
      <c r="U28" s="47"/>
      <c r="V28" s="47"/>
      <c r="W28" s="326">
        <f>ROUND(BB51,1)</f>
        <v>0</v>
      </c>
      <c r="X28" s="327"/>
      <c r="Y28" s="327"/>
      <c r="Z28" s="327"/>
      <c r="AA28" s="327"/>
      <c r="AB28" s="327"/>
      <c r="AC28" s="327"/>
      <c r="AD28" s="327"/>
      <c r="AE28" s="327"/>
      <c r="AF28" s="47"/>
      <c r="AG28" s="47"/>
      <c r="AH28" s="47"/>
      <c r="AI28" s="47"/>
      <c r="AJ28" s="47"/>
      <c r="AK28" s="326">
        <v>0</v>
      </c>
      <c r="AL28" s="327"/>
      <c r="AM28" s="327"/>
      <c r="AN28" s="327"/>
      <c r="AO28" s="327"/>
      <c r="AP28" s="47"/>
      <c r="AQ28" s="49"/>
      <c r="BE28" s="325"/>
    </row>
    <row r="29" spans="2:71" s="2" customFormat="1" ht="14.45" hidden="1" customHeight="1">
      <c r="B29" s="46"/>
      <c r="C29" s="47"/>
      <c r="D29" s="47"/>
      <c r="E29" s="47"/>
      <c r="F29" s="48" t="s">
        <v>46</v>
      </c>
      <c r="G29" s="47"/>
      <c r="H29" s="47"/>
      <c r="I29" s="47"/>
      <c r="J29" s="47"/>
      <c r="K29" s="47"/>
      <c r="L29" s="354">
        <v>0.15</v>
      </c>
      <c r="M29" s="327"/>
      <c r="N29" s="327"/>
      <c r="O29" s="327"/>
      <c r="P29" s="47"/>
      <c r="Q29" s="47"/>
      <c r="R29" s="47"/>
      <c r="S29" s="47"/>
      <c r="T29" s="47"/>
      <c r="U29" s="47"/>
      <c r="V29" s="47"/>
      <c r="W29" s="326">
        <f>ROUND(BC51,1)</f>
        <v>0</v>
      </c>
      <c r="X29" s="327"/>
      <c r="Y29" s="327"/>
      <c r="Z29" s="327"/>
      <c r="AA29" s="327"/>
      <c r="AB29" s="327"/>
      <c r="AC29" s="327"/>
      <c r="AD29" s="327"/>
      <c r="AE29" s="327"/>
      <c r="AF29" s="47"/>
      <c r="AG29" s="47"/>
      <c r="AH29" s="47"/>
      <c r="AI29" s="47"/>
      <c r="AJ29" s="47"/>
      <c r="AK29" s="326">
        <v>0</v>
      </c>
      <c r="AL29" s="327"/>
      <c r="AM29" s="327"/>
      <c r="AN29" s="327"/>
      <c r="AO29" s="327"/>
      <c r="AP29" s="47"/>
      <c r="AQ29" s="49"/>
      <c r="BE29" s="325"/>
    </row>
    <row r="30" spans="2:71" s="2" customFormat="1" ht="14.45" hidden="1" customHeight="1">
      <c r="B30" s="46"/>
      <c r="C30" s="47"/>
      <c r="D30" s="47"/>
      <c r="E30" s="47"/>
      <c r="F30" s="48" t="s">
        <v>47</v>
      </c>
      <c r="G30" s="47"/>
      <c r="H30" s="47"/>
      <c r="I30" s="47"/>
      <c r="J30" s="47"/>
      <c r="K30" s="47"/>
      <c r="L30" s="354">
        <v>0</v>
      </c>
      <c r="M30" s="327"/>
      <c r="N30" s="327"/>
      <c r="O30" s="327"/>
      <c r="P30" s="47"/>
      <c r="Q30" s="47"/>
      <c r="R30" s="47"/>
      <c r="S30" s="47"/>
      <c r="T30" s="47"/>
      <c r="U30" s="47"/>
      <c r="V30" s="47"/>
      <c r="W30" s="326">
        <f>ROUND(BD51,1)</f>
        <v>0</v>
      </c>
      <c r="X30" s="327"/>
      <c r="Y30" s="327"/>
      <c r="Z30" s="327"/>
      <c r="AA30" s="327"/>
      <c r="AB30" s="327"/>
      <c r="AC30" s="327"/>
      <c r="AD30" s="327"/>
      <c r="AE30" s="327"/>
      <c r="AF30" s="47"/>
      <c r="AG30" s="47"/>
      <c r="AH30" s="47"/>
      <c r="AI30" s="47"/>
      <c r="AJ30" s="47"/>
      <c r="AK30" s="326">
        <v>0</v>
      </c>
      <c r="AL30" s="327"/>
      <c r="AM30" s="327"/>
      <c r="AN30" s="327"/>
      <c r="AO30" s="327"/>
      <c r="AP30" s="47"/>
      <c r="AQ30" s="49"/>
      <c r="BE30" s="325"/>
    </row>
    <row r="31" spans="2:71" s="1" customFormat="1" ht="6.95" customHeight="1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4"/>
      <c r="BE31" s="325"/>
    </row>
    <row r="32" spans="2:71" s="1" customFormat="1" ht="25.9" customHeight="1">
      <c r="B32" s="40"/>
      <c r="C32" s="50"/>
      <c r="D32" s="51" t="s">
        <v>48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3" t="s">
        <v>49</v>
      </c>
      <c r="U32" s="52"/>
      <c r="V32" s="52"/>
      <c r="W32" s="52"/>
      <c r="X32" s="328" t="s">
        <v>50</v>
      </c>
      <c r="Y32" s="329"/>
      <c r="Z32" s="329"/>
      <c r="AA32" s="329"/>
      <c r="AB32" s="329"/>
      <c r="AC32" s="52"/>
      <c r="AD32" s="52"/>
      <c r="AE32" s="52"/>
      <c r="AF32" s="52"/>
      <c r="AG32" s="52"/>
      <c r="AH32" s="52"/>
      <c r="AI32" s="52"/>
      <c r="AJ32" s="52"/>
      <c r="AK32" s="330">
        <f>SUM(AK23:AK30)</f>
        <v>0</v>
      </c>
      <c r="AL32" s="329"/>
      <c r="AM32" s="329"/>
      <c r="AN32" s="329"/>
      <c r="AO32" s="331"/>
      <c r="AP32" s="50"/>
      <c r="AQ32" s="54"/>
      <c r="BE32" s="325"/>
    </row>
    <row r="33" spans="2:56" s="1" customFormat="1" ht="6.95" customHeight="1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4"/>
    </row>
    <row r="34" spans="2:56" s="1" customFormat="1" ht="6.95" customHeight="1"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7"/>
    </row>
    <row r="38" spans="2:56" s="1" customFormat="1" ht="6.95" customHeight="1"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60"/>
    </row>
    <row r="39" spans="2:56" s="1" customFormat="1" ht="36.950000000000003" customHeight="1">
      <c r="B39" s="40"/>
      <c r="C39" s="61" t="s">
        <v>51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0"/>
    </row>
    <row r="40" spans="2:56" s="1" customFormat="1" ht="6.95" customHeight="1">
      <c r="B40" s="40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0"/>
    </row>
    <row r="41" spans="2:56" s="3" customFormat="1" ht="14.45" customHeight="1">
      <c r="B41" s="63"/>
      <c r="C41" s="64" t="s">
        <v>15</v>
      </c>
      <c r="D41" s="65"/>
      <c r="E41" s="65"/>
      <c r="F41" s="65"/>
      <c r="G41" s="65"/>
      <c r="H41" s="65"/>
      <c r="I41" s="65"/>
      <c r="J41" s="65"/>
      <c r="K41" s="65"/>
      <c r="L41" s="65" t="str">
        <f>K5</f>
        <v>R-O-2018033</v>
      </c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6"/>
    </row>
    <row r="42" spans="2:56" s="4" customFormat="1" ht="36.950000000000003" customHeight="1">
      <c r="B42" s="67"/>
      <c r="C42" s="68" t="s">
        <v>18</v>
      </c>
      <c r="D42" s="69"/>
      <c r="E42" s="69"/>
      <c r="F42" s="69"/>
      <c r="G42" s="69"/>
      <c r="H42" s="69"/>
      <c r="I42" s="69"/>
      <c r="J42" s="69"/>
      <c r="K42" s="69"/>
      <c r="L42" s="337" t="str">
        <f>K6</f>
        <v>Hřiště Očov - opravy povrchu a oplocení</v>
      </c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  <c r="AH42" s="338"/>
      <c r="AI42" s="338"/>
      <c r="AJ42" s="338"/>
      <c r="AK42" s="338"/>
      <c r="AL42" s="338"/>
      <c r="AM42" s="338"/>
      <c r="AN42" s="338"/>
      <c r="AO42" s="338"/>
      <c r="AP42" s="69"/>
      <c r="AQ42" s="69"/>
      <c r="AR42" s="70"/>
    </row>
    <row r="43" spans="2:56" s="1" customFormat="1" ht="6.95" customHeight="1">
      <c r="B43" s="40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0"/>
    </row>
    <row r="44" spans="2:56" s="1" customFormat="1">
      <c r="B44" s="40"/>
      <c r="C44" s="64" t="s">
        <v>23</v>
      </c>
      <c r="D44" s="62"/>
      <c r="E44" s="62"/>
      <c r="F44" s="62"/>
      <c r="G44" s="62"/>
      <c r="H44" s="62"/>
      <c r="I44" s="62"/>
      <c r="J44" s="62"/>
      <c r="K44" s="62"/>
      <c r="L44" s="71" t="str">
        <f>IF(K8="","",K8)</f>
        <v>Hodonín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4" t="s">
        <v>25</v>
      </c>
      <c r="AJ44" s="62"/>
      <c r="AK44" s="62"/>
      <c r="AL44" s="62"/>
      <c r="AM44" s="339" t="str">
        <f>IF(AN8= "","",AN8)</f>
        <v>11. 5. 2018</v>
      </c>
      <c r="AN44" s="339"/>
      <c r="AO44" s="62"/>
      <c r="AP44" s="62"/>
      <c r="AQ44" s="62"/>
      <c r="AR44" s="60"/>
    </row>
    <row r="45" spans="2:56" s="1" customFormat="1" ht="6.95" customHeight="1">
      <c r="B45" s="40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0"/>
    </row>
    <row r="46" spans="2:56" s="1" customFormat="1">
      <c r="B46" s="40"/>
      <c r="C46" s="64" t="s">
        <v>27</v>
      </c>
      <c r="D46" s="62"/>
      <c r="E46" s="62"/>
      <c r="F46" s="62"/>
      <c r="G46" s="62"/>
      <c r="H46" s="62"/>
      <c r="I46" s="62"/>
      <c r="J46" s="62"/>
      <c r="K46" s="62"/>
      <c r="L46" s="65" t="str">
        <f>IF(E11= "","",E11)</f>
        <v>Město Hodonín, Masarykovo nám. 53/1,Hodonín</v>
      </c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4" t="s">
        <v>33</v>
      </c>
      <c r="AJ46" s="62"/>
      <c r="AK46" s="62"/>
      <c r="AL46" s="62"/>
      <c r="AM46" s="340" t="str">
        <f>IF(E17="","",E17)</f>
        <v>Ing. arch. Jiří Řihák</v>
      </c>
      <c r="AN46" s="340"/>
      <c r="AO46" s="340"/>
      <c r="AP46" s="340"/>
      <c r="AQ46" s="62"/>
      <c r="AR46" s="60"/>
      <c r="AS46" s="341" t="s">
        <v>52</v>
      </c>
      <c r="AT46" s="342"/>
      <c r="AU46" s="73"/>
      <c r="AV46" s="73"/>
      <c r="AW46" s="73"/>
      <c r="AX46" s="73"/>
      <c r="AY46" s="73"/>
      <c r="AZ46" s="73"/>
      <c r="BA46" s="73"/>
      <c r="BB46" s="73"/>
      <c r="BC46" s="73"/>
      <c r="BD46" s="74"/>
    </row>
    <row r="47" spans="2:56" s="1" customFormat="1">
      <c r="B47" s="40"/>
      <c r="C47" s="64" t="s">
        <v>31</v>
      </c>
      <c r="D47" s="62"/>
      <c r="E47" s="62"/>
      <c r="F47" s="62"/>
      <c r="G47" s="62"/>
      <c r="H47" s="62"/>
      <c r="I47" s="62"/>
      <c r="J47" s="62"/>
      <c r="K47" s="62"/>
      <c r="L47" s="65" t="str">
        <f>IF(E14= "Vyplň údaj","",E14)</f>
        <v/>
      </c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0"/>
      <c r="AS47" s="343"/>
      <c r="AT47" s="344"/>
      <c r="AU47" s="75"/>
      <c r="AV47" s="75"/>
      <c r="AW47" s="75"/>
      <c r="AX47" s="75"/>
      <c r="AY47" s="75"/>
      <c r="AZ47" s="75"/>
      <c r="BA47" s="75"/>
      <c r="BB47" s="75"/>
      <c r="BC47" s="75"/>
      <c r="BD47" s="76"/>
    </row>
    <row r="48" spans="2:56" s="1" customFormat="1" ht="10.9" customHeight="1">
      <c r="B48" s="40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0"/>
      <c r="AS48" s="345"/>
      <c r="AT48" s="346"/>
      <c r="AU48" s="41"/>
      <c r="AV48" s="41"/>
      <c r="AW48" s="41"/>
      <c r="AX48" s="41"/>
      <c r="AY48" s="41"/>
      <c r="AZ48" s="41"/>
      <c r="BA48" s="41"/>
      <c r="BB48" s="41"/>
      <c r="BC48" s="41"/>
      <c r="BD48" s="77"/>
    </row>
    <row r="49" spans="1:91" s="1" customFormat="1" ht="29.25" customHeight="1">
      <c r="B49" s="40"/>
      <c r="C49" s="347" t="s">
        <v>53</v>
      </c>
      <c r="D49" s="348"/>
      <c r="E49" s="348"/>
      <c r="F49" s="348"/>
      <c r="G49" s="348"/>
      <c r="H49" s="78"/>
      <c r="I49" s="349" t="s">
        <v>54</v>
      </c>
      <c r="J49" s="348"/>
      <c r="K49" s="348"/>
      <c r="L49" s="348"/>
      <c r="M49" s="348"/>
      <c r="N49" s="348"/>
      <c r="O49" s="348"/>
      <c r="P49" s="348"/>
      <c r="Q49" s="348"/>
      <c r="R49" s="348"/>
      <c r="S49" s="348"/>
      <c r="T49" s="348"/>
      <c r="U49" s="348"/>
      <c r="V49" s="348"/>
      <c r="W49" s="348"/>
      <c r="X49" s="348"/>
      <c r="Y49" s="348"/>
      <c r="Z49" s="348"/>
      <c r="AA49" s="348"/>
      <c r="AB49" s="348"/>
      <c r="AC49" s="348"/>
      <c r="AD49" s="348"/>
      <c r="AE49" s="348"/>
      <c r="AF49" s="348"/>
      <c r="AG49" s="350" t="s">
        <v>55</v>
      </c>
      <c r="AH49" s="348"/>
      <c r="AI49" s="348"/>
      <c r="AJ49" s="348"/>
      <c r="AK49" s="348"/>
      <c r="AL49" s="348"/>
      <c r="AM49" s="348"/>
      <c r="AN49" s="349" t="s">
        <v>56</v>
      </c>
      <c r="AO49" s="348"/>
      <c r="AP49" s="348"/>
      <c r="AQ49" s="79" t="s">
        <v>57</v>
      </c>
      <c r="AR49" s="60"/>
      <c r="AS49" s="80" t="s">
        <v>58</v>
      </c>
      <c r="AT49" s="81" t="s">
        <v>59</v>
      </c>
      <c r="AU49" s="81" t="s">
        <v>60</v>
      </c>
      <c r="AV49" s="81" t="s">
        <v>61</v>
      </c>
      <c r="AW49" s="81" t="s">
        <v>62</v>
      </c>
      <c r="AX49" s="81" t="s">
        <v>63</v>
      </c>
      <c r="AY49" s="81" t="s">
        <v>64</v>
      </c>
      <c r="AZ49" s="81" t="s">
        <v>65</v>
      </c>
      <c r="BA49" s="81" t="s">
        <v>66</v>
      </c>
      <c r="BB49" s="81" t="s">
        <v>67</v>
      </c>
      <c r="BC49" s="81" t="s">
        <v>68</v>
      </c>
      <c r="BD49" s="82" t="s">
        <v>69</v>
      </c>
    </row>
    <row r="50" spans="1:91" s="1" customFormat="1" ht="10.9" customHeight="1">
      <c r="B50" s="40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0"/>
      <c r="AS50" s="83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5"/>
    </row>
    <row r="51" spans="1:91" s="4" customFormat="1" ht="32.450000000000003" customHeight="1">
      <c r="B51" s="67"/>
      <c r="C51" s="86" t="s">
        <v>70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352">
        <f>ROUND(AG52,1)</f>
        <v>0</v>
      </c>
      <c r="AH51" s="352"/>
      <c r="AI51" s="352"/>
      <c r="AJ51" s="352"/>
      <c r="AK51" s="352"/>
      <c r="AL51" s="352"/>
      <c r="AM51" s="352"/>
      <c r="AN51" s="353">
        <f>SUM(AG51,AT51)</f>
        <v>0</v>
      </c>
      <c r="AO51" s="353"/>
      <c r="AP51" s="353"/>
      <c r="AQ51" s="88" t="s">
        <v>21</v>
      </c>
      <c r="AR51" s="70"/>
      <c r="AS51" s="89">
        <f>ROUND(AS52,1)</f>
        <v>0</v>
      </c>
      <c r="AT51" s="90">
        <f>ROUND(SUM(AV51:AW51),1)</f>
        <v>0</v>
      </c>
      <c r="AU51" s="91">
        <f>ROUND(AU52,5)</f>
        <v>0</v>
      </c>
      <c r="AV51" s="90">
        <f>ROUND(AZ51*L26,1)</f>
        <v>0</v>
      </c>
      <c r="AW51" s="90">
        <f>ROUND(BA51*L27,1)</f>
        <v>0</v>
      </c>
      <c r="AX51" s="90">
        <f>ROUND(BB51*L26,1)</f>
        <v>0</v>
      </c>
      <c r="AY51" s="90">
        <f>ROUND(BC51*L27,1)</f>
        <v>0</v>
      </c>
      <c r="AZ51" s="90">
        <f>ROUND(AZ52,1)</f>
        <v>0</v>
      </c>
      <c r="BA51" s="90">
        <f>ROUND(BA52,1)</f>
        <v>0</v>
      </c>
      <c r="BB51" s="90">
        <f>ROUND(BB52,1)</f>
        <v>0</v>
      </c>
      <c r="BC51" s="90">
        <f>ROUND(BC52,1)</f>
        <v>0</v>
      </c>
      <c r="BD51" s="92">
        <f>ROUND(BD52,1)</f>
        <v>0</v>
      </c>
      <c r="BS51" s="93" t="s">
        <v>71</v>
      </c>
      <c r="BT51" s="93" t="s">
        <v>72</v>
      </c>
      <c r="BU51" s="94" t="s">
        <v>73</v>
      </c>
      <c r="BV51" s="93" t="s">
        <v>74</v>
      </c>
      <c r="BW51" s="93" t="s">
        <v>7</v>
      </c>
      <c r="BX51" s="93" t="s">
        <v>75</v>
      </c>
      <c r="CL51" s="93" t="s">
        <v>21</v>
      </c>
    </row>
    <row r="52" spans="1:91" s="5" customFormat="1" ht="31.5" customHeight="1">
      <c r="A52" s="95" t="s">
        <v>76</v>
      </c>
      <c r="B52" s="96"/>
      <c r="C52" s="97"/>
      <c r="D52" s="351" t="s">
        <v>77</v>
      </c>
      <c r="E52" s="351"/>
      <c r="F52" s="351"/>
      <c r="G52" s="351"/>
      <c r="H52" s="351"/>
      <c r="I52" s="98"/>
      <c r="J52" s="351" t="s">
        <v>19</v>
      </c>
      <c r="K52" s="351"/>
      <c r="L52" s="351"/>
      <c r="M52" s="351"/>
      <c r="N52" s="351"/>
      <c r="O52" s="351"/>
      <c r="P52" s="351"/>
      <c r="Q52" s="351"/>
      <c r="R52" s="351"/>
      <c r="S52" s="351"/>
      <c r="T52" s="351"/>
      <c r="U52" s="351"/>
      <c r="V52" s="351"/>
      <c r="W52" s="351"/>
      <c r="X52" s="351"/>
      <c r="Y52" s="351"/>
      <c r="Z52" s="351"/>
      <c r="AA52" s="351"/>
      <c r="AB52" s="351"/>
      <c r="AC52" s="351"/>
      <c r="AD52" s="351"/>
      <c r="AE52" s="351"/>
      <c r="AF52" s="351"/>
      <c r="AG52" s="335">
        <f>'01 - Hřiště Očov - opravy...'!J27</f>
        <v>0</v>
      </c>
      <c r="AH52" s="336"/>
      <c r="AI52" s="336"/>
      <c r="AJ52" s="336"/>
      <c r="AK52" s="336"/>
      <c r="AL52" s="336"/>
      <c r="AM52" s="336"/>
      <c r="AN52" s="335">
        <f>SUM(AG52,AT52)</f>
        <v>0</v>
      </c>
      <c r="AO52" s="336"/>
      <c r="AP52" s="336"/>
      <c r="AQ52" s="99" t="s">
        <v>78</v>
      </c>
      <c r="AR52" s="100"/>
      <c r="AS52" s="101">
        <v>0</v>
      </c>
      <c r="AT52" s="102">
        <f>ROUND(SUM(AV52:AW52),1)</f>
        <v>0</v>
      </c>
      <c r="AU52" s="103">
        <f>'01 - Hřiště Očov - opravy...'!P96</f>
        <v>0</v>
      </c>
      <c r="AV52" s="102">
        <f>'01 - Hřiště Očov - opravy...'!J30</f>
        <v>0</v>
      </c>
      <c r="AW52" s="102">
        <f>'01 - Hřiště Očov - opravy...'!J31</f>
        <v>0</v>
      </c>
      <c r="AX52" s="102">
        <f>'01 - Hřiště Očov - opravy...'!J32</f>
        <v>0</v>
      </c>
      <c r="AY52" s="102">
        <f>'01 - Hřiště Očov - opravy...'!J33</f>
        <v>0</v>
      </c>
      <c r="AZ52" s="102">
        <f>'01 - Hřiště Očov - opravy...'!F30</f>
        <v>0</v>
      </c>
      <c r="BA52" s="102">
        <f>'01 - Hřiště Očov - opravy...'!F31</f>
        <v>0</v>
      </c>
      <c r="BB52" s="102">
        <f>'01 - Hřiště Očov - opravy...'!F32</f>
        <v>0</v>
      </c>
      <c r="BC52" s="102">
        <f>'01 - Hřiště Očov - opravy...'!F33</f>
        <v>0</v>
      </c>
      <c r="BD52" s="104">
        <f>'01 - Hřiště Očov - opravy...'!F34</f>
        <v>0</v>
      </c>
      <c r="BT52" s="105" t="s">
        <v>79</v>
      </c>
      <c r="BV52" s="105" t="s">
        <v>74</v>
      </c>
      <c r="BW52" s="105" t="s">
        <v>80</v>
      </c>
      <c r="BX52" s="105" t="s">
        <v>7</v>
      </c>
      <c r="CL52" s="105" t="s">
        <v>21</v>
      </c>
      <c r="CM52" s="105" t="s">
        <v>81</v>
      </c>
    </row>
    <row r="53" spans="1:91" s="1" customFormat="1" ht="30" customHeight="1">
      <c r="B53" s="40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0"/>
    </row>
    <row r="54" spans="1:91" s="1" customFormat="1" ht="6.95" customHeight="1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60"/>
    </row>
  </sheetData>
  <sheetProtection algorithmName="SHA-512" hashValue="2TGMLdHRTPxoVvCjeHkPHzSsIvb0tSpru9u9zJX3hguMpGAmla6drKEg6yhzp9FIShNWuxgHP3SCp8ajENqnAw==" saltValue="AwbfjJk3YXpKK45A0dWfU7Hxshl43qUjtbNx31ILR3FIRXoBq6+fiYhi59IhfOH74X6MIdE4PEYJmiDOqKFSew==" spinCount="100000" sheet="1" objects="1" scenarios="1" formatColumns="0" formatRows="0"/>
  <mergeCells count="41">
    <mergeCell ref="K6:AO6"/>
    <mergeCell ref="J52:AF52"/>
    <mergeCell ref="AK26:AO26"/>
    <mergeCell ref="L27:O27"/>
    <mergeCell ref="W27:AE27"/>
    <mergeCell ref="AK27:AO27"/>
    <mergeCell ref="L30:O30"/>
    <mergeCell ref="AK30:AO30"/>
    <mergeCell ref="D52:H52"/>
    <mergeCell ref="AG51:AM51"/>
    <mergeCell ref="AN51:AP51"/>
    <mergeCell ref="L29:O29"/>
    <mergeCell ref="L28:O28"/>
    <mergeCell ref="AS46:AT48"/>
    <mergeCell ref="C49:G49"/>
    <mergeCell ref="I49:AF49"/>
    <mergeCell ref="AG49:AM49"/>
    <mergeCell ref="AN49:AP49"/>
    <mergeCell ref="AN52:AP52"/>
    <mergeCell ref="W29:AE29"/>
    <mergeCell ref="AK29:AO29"/>
    <mergeCell ref="L42:AO42"/>
    <mergeCell ref="AM44:AN44"/>
    <mergeCell ref="AM46:AP46"/>
    <mergeCell ref="AG52:AM52"/>
    <mergeCell ref="BE5:BE32"/>
    <mergeCell ref="W30:AE30"/>
    <mergeCell ref="X32:AB32"/>
    <mergeCell ref="AK32:AO32"/>
    <mergeCell ref="AR2:BE2"/>
    <mergeCell ref="K5:AO5"/>
    <mergeCell ref="W28:AE28"/>
    <mergeCell ref="AK28:AO28"/>
    <mergeCell ref="E14:AJ14"/>
    <mergeCell ref="E20:AN20"/>
    <mergeCell ref="AK23:AO23"/>
    <mergeCell ref="L25:O25"/>
    <mergeCell ref="W25:AE25"/>
    <mergeCell ref="AK25:AO25"/>
    <mergeCell ref="L26:O26"/>
    <mergeCell ref="W26:AE26"/>
  </mergeCells>
  <hyperlinks>
    <hyperlink ref="K1:S1" location="C2" display="1) Rekapitulace stavby"/>
    <hyperlink ref="W1:AI1" location="C51" display="2) Rekapitulace objektů stavby a soupisů prací"/>
    <hyperlink ref="A52" location="'01 - Hřiště Očov - opravy...'!C2" display="/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17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6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07"/>
      <c r="C1" s="107"/>
      <c r="D1" s="108" t="s">
        <v>1</v>
      </c>
      <c r="E1" s="107"/>
      <c r="F1" s="109" t="s">
        <v>82</v>
      </c>
      <c r="G1" s="370" t="s">
        <v>83</v>
      </c>
      <c r="H1" s="370"/>
      <c r="I1" s="110"/>
      <c r="J1" s="109" t="s">
        <v>84</v>
      </c>
      <c r="K1" s="108" t="s">
        <v>85</v>
      </c>
      <c r="L1" s="109" t="s">
        <v>86</v>
      </c>
      <c r="M1" s="109"/>
      <c r="N1" s="109"/>
      <c r="O1" s="109"/>
      <c r="P1" s="109"/>
      <c r="Q1" s="109"/>
      <c r="R1" s="109"/>
      <c r="S1" s="109"/>
      <c r="T1" s="109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AT2" s="23" t="s">
        <v>80</v>
      </c>
    </row>
    <row r="3" spans="1:70" ht="6.95" customHeight="1">
      <c r="B3" s="24"/>
      <c r="C3" s="25"/>
      <c r="D3" s="25"/>
      <c r="E3" s="25"/>
      <c r="F3" s="25"/>
      <c r="G3" s="25"/>
      <c r="H3" s="25"/>
      <c r="I3" s="111"/>
      <c r="J3" s="25"/>
      <c r="K3" s="26"/>
      <c r="AT3" s="23" t="s">
        <v>81</v>
      </c>
    </row>
    <row r="4" spans="1:70" ht="36.950000000000003" customHeight="1">
      <c r="B4" s="27"/>
      <c r="C4" s="28"/>
      <c r="D4" s="29" t="s">
        <v>87</v>
      </c>
      <c r="E4" s="28"/>
      <c r="F4" s="28"/>
      <c r="G4" s="28"/>
      <c r="H4" s="28"/>
      <c r="I4" s="112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2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2"/>
      <c r="J6" s="28"/>
      <c r="K6" s="30"/>
    </row>
    <row r="7" spans="1:70" ht="16.5" customHeight="1">
      <c r="B7" s="27"/>
      <c r="C7" s="28"/>
      <c r="D7" s="28"/>
      <c r="E7" s="362" t="str">
        <f>'Rekapitulace stavby'!K6</f>
        <v>Hřiště Očov - opravy povrchu a oplocení</v>
      </c>
      <c r="F7" s="363"/>
      <c r="G7" s="363"/>
      <c r="H7" s="363"/>
      <c r="I7" s="112"/>
      <c r="J7" s="28"/>
      <c r="K7" s="30"/>
    </row>
    <row r="8" spans="1:70" s="1" customFormat="1">
      <c r="B8" s="40"/>
      <c r="C8" s="41"/>
      <c r="D8" s="36" t="s">
        <v>88</v>
      </c>
      <c r="E8" s="41"/>
      <c r="F8" s="41"/>
      <c r="G8" s="41"/>
      <c r="H8" s="41"/>
      <c r="I8" s="113"/>
      <c r="J8" s="41"/>
      <c r="K8" s="44"/>
    </row>
    <row r="9" spans="1:70" s="1" customFormat="1" ht="36.950000000000003" customHeight="1">
      <c r="B9" s="40"/>
      <c r="C9" s="41"/>
      <c r="D9" s="41"/>
      <c r="E9" s="364" t="s">
        <v>89</v>
      </c>
      <c r="F9" s="365"/>
      <c r="G9" s="365"/>
      <c r="H9" s="365"/>
      <c r="I9" s="113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3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4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4" t="s">
        <v>25</v>
      </c>
      <c r="J12" s="115" t="str">
        <f>'Rekapitulace stavby'!AN8</f>
        <v>11. 5. 2018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3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4" t="s">
        <v>28</v>
      </c>
      <c r="J14" s="34" t="s">
        <v>21</v>
      </c>
      <c r="K14" s="44"/>
    </row>
    <row r="15" spans="1:70" s="1" customFormat="1" ht="18" customHeight="1">
      <c r="B15" s="40"/>
      <c r="C15" s="41"/>
      <c r="D15" s="41"/>
      <c r="E15" s="34" t="s">
        <v>29</v>
      </c>
      <c r="F15" s="41"/>
      <c r="G15" s="41"/>
      <c r="H15" s="41"/>
      <c r="I15" s="114" t="s">
        <v>30</v>
      </c>
      <c r="J15" s="34" t="s">
        <v>21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3"/>
      <c r="J16" s="41"/>
      <c r="K16" s="44"/>
    </row>
    <row r="17" spans="2:11" s="1" customFormat="1" ht="14.45" customHeight="1">
      <c r="B17" s="40"/>
      <c r="C17" s="41"/>
      <c r="D17" s="36" t="s">
        <v>31</v>
      </c>
      <c r="E17" s="41"/>
      <c r="F17" s="41"/>
      <c r="G17" s="41"/>
      <c r="H17" s="41"/>
      <c r="I17" s="114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4" t="s">
        <v>30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3"/>
      <c r="J19" s="41"/>
      <c r="K19" s="44"/>
    </row>
    <row r="20" spans="2:11" s="1" customFormat="1" ht="14.45" customHeight="1">
      <c r="B20" s="40"/>
      <c r="C20" s="41"/>
      <c r="D20" s="36" t="s">
        <v>33</v>
      </c>
      <c r="E20" s="41"/>
      <c r="F20" s="41"/>
      <c r="G20" s="41"/>
      <c r="H20" s="41"/>
      <c r="I20" s="114" t="s">
        <v>28</v>
      </c>
      <c r="J20" s="34" t="s">
        <v>21</v>
      </c>
      <c r="K20" s="44"/>
    </row>
    <row r="21" spans="2:11" s="1" customFormat="1" ht="18" customHeight="1">
      <c r="B21" s="40"/>
      <c r="C21" s="41"/>
      <c r="D21" s="41"/>
      <c r="E21" s="34" t="s">
        <v>34</v>
      </c>
      <c r="F21" s="41"/>
      <c r="G21" s="41"/>
      <c r="H21" s="41"/>
      <c r="I21" s="114" t="s">
        <v>30</v>
      </c>
      <c r="J21" s="34" t="s">
        <v>21</v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3"/>
      <c r="J22" s="41"/>
      <c r="K22" s="44"/>
    </row>
    <row r="23" spans="2:11" s="1" customFormat="1" ht="14.45" customHeight="1">
      <c r="B23" s="40"/>
      <c r="C23" s="41"/>
      <c r="D23" s="36" t="s">
        <v>37</v>
      </c>
      <c r="E23" s="41"/>
      <c r="F23" s="41"/>
      <c r="G23" s="41"/>
      <c r="H23" s="41"/>
      <c r="I23" s="113"/>
      <c r="J23" s="41"/>
      <c r="K23" s="44"/>
    </row>
    <row r="24" spans="2:11" s="6" customFormat="1" ht="16.5" customHeight="1">
      <c r="B24" s="116"/>
      <c r="C24" s="117"/>
      <c r="D24" s="117"/>
      <c r="E24" s="357" t="s">
        <v>21</v>
      </c>
      <c r="F24" s="357"/>
      <c r="G24" s="357"/>
      <c r="H24" s="357"/>
      <c r="I24" s="118"/>
      <c r="J24" s="117"/>
      <c r="K24" s="119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3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0"/>
      <c r="J26" s="84"/>
      <c r="K26" s="121"/>
    </row>
    <row r="27" spans="2:11" s="1" customFormat="1" ht="25.35" customHeight="1">
      <c r="B27" s="40"/>
      <c r="C27" s="41"/>
      <c r="D27" s="122" t="s">
        <v>38</v>
      </c>
      <c r="E27" s="41"/>
      <c r="F27" s="41"/>
      <c r="G27" s="41"/>
      <c r="H27" s="41"/>
      <c r="I27" s="113"/>
      <c r="J27" s="123">
        <f>ROUND(J96,1)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0"/>
      <c r="J28" s="84"/>
      <c r="K28" s="121"/>
    </row>
    <row r="29" spans="2:11" s="1" customFormat="1" ht="14.45" customHeight="1">
      <c r="B29" s="40"/>
      <c r="C29" s="41"/>
      <c r="D29" s="41"/>
      <c r="E29" s="41"/>
      <c r="F29" s="45" t="s">
        <v>40</v>
      </c>
      <c r="G29" s="41"/>
      <c r="H29" s="41"/>
      <c r="I29" s="124" t="s">
        <v>39</v>
      </c>
      <c r="J29" s="45" t="s">
        <v>41</v>
      </c>
      <c r="K29" s="44"/>
    </row>
    <row r="30" spans="2:11" s="1" customFormat="1" ht="14.45" customHeight="1">
      <c r="B30" s="40"/>
      <c r="C30" s="41"/>
      <c r="D30" s="48" t="s">
        <v>42</v>
      </c>
      <c r="E30" s="48" t="s">
        <v>43</v>
      </c>
      <c r="F30" s="125">
        <f>ROUND(SUM(BE96:BE316), 1)</f>
        <v>0</v>
      </c>
      <c r="G30" s="41"/>
      <c r="H30" s="41"/>
      <c r="I30" s="126">
        <v>0.21</v>
      </c>
      <c r="J30" s="125">
        <f>ROUND(ROUND((SUM(BE96:BE316)), 1)*I30, 1)</f>
        <v>0</v>
      </c>
      <c r="K30" s="44"/>
    </row>
    <row r="31" spans="2:11" s="1" customFormat="1" ht="14.45" customHeight="1">
      <c r="B31" s="40"/>
      <c r="C31" s="41"/>
      <c r="D31" s="41"/>
      <c r="E31" s="48" t="s">
        <v>44</v>
      </c>
      <c r="F31" s="125">
        <f>ROUND(SUM(BF96:BF316), 1)</f>
        <v>0</v>
      </c>
      <c r="G31" s="41"/>
      <c r="H31" s="41"/>
      <c r="I31" s="126">
        <v>0.15</v>
      </c>
      <c r="J31" s="125">
        <f>ROUND(ROUND((SUM(BF96:BF316)), 1)*I31, 1)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45</v>
      </c>
      <c r="F32" s="125">
        <f>ROUND(SUM(BG96:BG316), 1)</f>
        <v>0</v>
      </c>
      <c r="G32" s="41"/>
      <c r="H32" s="41"/>
      <c r="I32" s="126">
        <v>0.21</v>
      </c>
      <c r="J32" s="125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46</v>
      </c>
      <c r="F33" s="125">
        <f>ROUND(SUM(BH96:BH316), 1)</f>
        <v>0</v>
      </c>
      <c r="G33" s="41"/>
      <c r="H33" s="41"/>
      <c r="I33" s="126">
        <v>0.15</v>
      </c>
      <c r="J33" s="125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47</v>
      </c>
      <c r="F34" s="125">
        <f>ROUND(SUM(BI96:BI316), 1)</f>
        <v>0</v>
      </c>
      <c r="G34" s="41"/>
      <c r="H34" s="41"/>
      <c r="I34" s="126">
        <v>0</v>
      </c>
      <c r="J34" s="125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3"/>
      <c r="J35" s="41"/>
      <c r="K35" s="44"/>
    </row>
    <row r="36" spans="2:11" s="1" customFormat="1" ht="25.35" customHeight="1">
      <c r="B36" s="40"/>
      <c r="C36" s="127"/>
      <c r="D36" s="128" t="s">
        <v>48</v>
      </c>
      <c r="E36" s="78"/>
      <c r="F36" s="78"/>
      <c r="G36" s="129" t="s">
        <v>49</v>
      </c>
      <c r="H36" s="130" t="s">
        <v>50</v>
      </c>
      <c r="I36" s="131"/>
      <c r="J36" s="132">
        <f>SUM(J27:J34)</f>
        <v>0</v>
      </c>
      <c r="K36" s="133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4"/>
      <c r="J37" s="56"/>
      <c r="K37" s="57"/>
    </row>
    <row r="41" spans="2:11" s="1" customFormat="1" ht="6.95" customHeight="1">
      <c r="B41" s="135"/>
      <c r="C41" s="136"/>
      <c r="D41" s="136"/>
      <c r="E41" s="136"/>
      <c r="F41" s="136"/>
      <c r="G41" s="136"/>
      <c r="H41" s="136"/>
      <c r="I41" s="137"/>
      <c r="J41" s="136"/>
      <c r="K41" s="138"/>
    </row>
    <row r="42" spans="2:11" s="1" customFormat="1" ht="36.950000000000003" customHeight="1">
      <c r="B42" s="40"/>
      <c r="C42" s="29" t="s">
        <v>90</v>
      </c>
      <c r="D42" s="41"/>
      <c r="E42" s="41"/>
      <c r="F42" s="41"/>
      <c r="G42" s="41"/>
      <c r="H42" s="41"/>
      <c r="I42" s="113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3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3"/>
      <c r="J44" s="41"/>
      <c r="K44" s="44"/>
    </row>
    <row r="45" spans="2:11" s="1" customFormat="1" ht="16.5" customHeight="1">
      <c r="B45" s="40"/>
      <c r="C45" s="41"/>
      <c r="D45" s="41"/>
      <c r="E45" s="362" t="str">
        <f>E7</f>
        <v>Hřiště Očov - opravy povrchu a oplocení</v>
      </c>
      <c r="F45" s="363"/>
      <c r="G45" s="363"/>
      <c r="H45" s="363"/>
      <c r="I45" s="113"/>
      <c r="J45" s="41"/>
      <c r="K45" s="44"/>
    </row>
    <row r="46" spans="2:11" s="1" customFormat="1" ht="14.45" customHeight="1">
      <c r="B46" s="40"/>
      <c r="C46" s="36" t="s">
        <v>88</v>
      </c>
      <c r="D46" s="41"/>
      <c r="E46" s="41"/>
      <c r="F46" s="41"/>
      <c r="G46" s="41"/>
      <c r="H46" s="41"/>
      <c r="I46" s="113"/>
      <c r="J46" s="41"/>
      <c r="K46" s="44"/>
    </row>
    <row r="47" spans="2:11" s="1" customFormat="1" ht="17.25" customHeight="1">
      <c r="B47" s="40"/>
      <c r="C47" s="41"/>
      <c r="D47" s="41"/>
      <c r="E47" s="364" t="str">
        <f>E9</f>
        <v>01 - Hřiště Očov - opravy povrchu a oplocení</v>
      </c>
      <c r="F47" s="365"/>
      <c r="G47" s="365"/>
      <c r="H47" s="365"/>
      <c r="I47" s="113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3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>Hodonín</v>
      </c>
      <c r="G49" s="41"/>
      <c r="H49" s="41"/>
      <c r="I49" s="114" t="s">
        <v>25</v>
      </c>
      <c r="J49" s="115" t="str">
        <f>IF(J12="","",J12)</f>
        <v>11. 5. 2018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3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Město Hodonín, Masarykovo nám. 53/1,Hodonín</v>
      </c>
      <c r="G51" s="41"/>
      <c r="H51" s="41"/>
      <c r="I51" s="114" t="s">
        <v>33</v>
      </c>
      <c r="J51" s="357" t="str">
        <f>E21</f>
        <v>Ing. arch. Jiří Řihák</v>
      </c>
      <c r="K51" s="44"/>
    </row>
    <row r="52" spans="2:47" s="1" customFormat="1" ht="14.45" customHeight="1">
      <c r="B52" s="40"/>
      <c r="C52" s="36" t="s">
        <v>31</v>
      </c>
      <c r="D52" s="41"/>
      <c r="E52" s="41"/>
      <c r="F52" s="34" t="str">
        <f>IF(E18="","",E18)</f>
        <v/>
      </c>
      <c r="G52" s="41"/>
      <c r="H52" s="41"/>
      <c r="I52" s="113"/>
      <c r="J52" s="366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3"/>
      <c r="J53" s="41"/>
      <c r="K53" s="44"/>
    </row>
    <row r="54" spans="2:47" s="1" customFormat="1" ht="29.25" customHeight="1">
      <c r="B54" s="40"/>
      <c r="C54" s="139" t="s">
        <v>91</v>
      </c>
      <c r="D54" s="127"/>
      <c r="E54" s="127"/>
      <c r="F54" s="127"/>
      <c r="G54" s="127"/>
      <c r="H54" s="127"/>
      <c r="I54" s="140"/>
      <c r="J54" s="141" t="s">
        <v>92</v>
      </c>
      <c r="K54" s="142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3"/>
      <c r="J55" s="41"/>
      <c r="K55" s="44"/>
    </row>
    <row r="56" spans="2:47" s="1" customFormat="1" ht="29.25" customHeight="1">
      <c r="B56" s="40"/>
      <c r="C56" s="143" t="s">
        <v>93</v>
      </c>
      <c r="D56" s="41"/>
      <c r="E56" s="41"/>
      <c r="F56" s="41"/>
      <c r="G56" s="41"/>
      <c r="H56" s="41"/>
      <c r="I56" s="113"/>
      <c r="J56" s="123">
        <f>J96</f>
        <v>0</v>
      </c>
      <c r="K56" s="44"/>
      <c r="AU56" s="23" t="s">
        <v>94</v>
      </c>
    </row>
    <row r="57" spans="2:47" s="7" customFormat="1" ht="24.95" customHeight="1">
      <c r="B57" s="144"/>
      <c r="C57" s="145"/>
      <c r="D57" s="146" t="s">
        <v>95</v>
      </c>
      <c r="E57" s="147"/>
      <c r="F57" s="147"/>
      <c r="G57" s="147"/>
      <c r="H57" s="147"/>
      <c r="I57" s="148"/>
      <c r="J57" s="149">
        <f>J97</f>
        <v>0</v>
      </c>
      <c r="K57" s="150"/>
    </row>
    <row r="58" spans="2:47" s="8" customFormat="1" ht="19.899999999999999" customHeight="1">
      <c r="B58" s="151"/>
      <c r="C58" s="152"/>
      <c r="D58" s="153" t="s">
        <v>96</v>
      </c>
      <c r="E58" s="154"/>
      <c r="F58" s="154"/>
      <c r="G58" s="154"/>
      <c r="H58" s="154"/>
      <c r="I58" s="155"/>
      <c r="J58" s="156">
        <f>J98</f>
        <v>0</v>
      </c>
      <c r="K58" s="157"/>
    </row>
    <row r="59" spans="2:47" s="8" customFormat="1" ht="19.899999999999999" customHeight="1">
      <c r="B59" s="151"/>
      <c r="C59" s="152"/>
      <c r="D59" s="153" t="s">
        <v>97</v>
      </c>
      <c r="E59" s="154"/>
      <c r="F59" s="154"/>
      <c r="G59" s="154"/>
      <c r="H59" s="154"/>
      <c r="I59" s="155"/>
      <c r="J59" s="156">
        <f>J173</f>
        <v>0</v>
      </c>
      <c r="K59" s="157"/>
    </row>
    <row r="60" spans="2:47" s="8" customFormat="1" ht="19.899999999999999" customHeight="1">
      <c r="B60" s="151"/>
      <c r="C60" s="152"/>
      <c r="D60" s="153" t="s">
        <v>98</v>
      </c>
      <c r="E60" s="154"/>
      <c r="F60" s="154"/>
      <c r="G60" s="154"/>
      <c r="H60" s="154"/>
      <c r="I60" s="155"/>
      <c r="J60" s="156">
        <f>J195</f>
        <v>0</v>
      </c>
      <c r="K60" s="157"/>
    </row>
    <row r="61" spans="2:47" s="8" customFormat="1" ht="19.899999999999999" customHeight="1">
      <c r="B61" s="151"/>
      <c r="C61" s="152"/>
      <c r="D61" s="153" t="s">
        <v>99</v>
      </c>
      <c r="E61" s="154"/>
      <c r="F61" s="154"/>
      <c r="G61" s="154"/>
      <c r="H61" s="154"/>
      <c r="I61" s="155"/>
      <c r="J61" s="156">
        <f>J205</f>
        <v>0</v>
      </c>
      <c r="K61" s="157"/>
    </row>
    <row r="62" spans="2:47" s="8" customFormat="1" ht="19.899999999999999" customHeight="1">
      <c r="B62" s="151"/>
      <c r="C62" s="152"/>
      <c r="D62" s="153" t="s">
        <v>100</v>
      </c>
      <c r="E62" s="154"/>
      <c r="F62" s="154"/>
      <c r="G62" s="154"/>
      <c r="H62" s="154"/>
      <c r="I62" s="155"/>
      <c r="J62" s="156">
        <f>J225</f>
        <v>0</v>
      </c>
      <c r="K62" s="157"/>
    </row>
    <row r="63" spans="2:47" s="8" customFormat="1" ht="19.899999999999999" customHeight="1">
      <c r="B63" s="151"/>
      <c r="C63" s="152"/>
      <c r="D63" s="153" t="s">
        <v>101</v>
      </c>
      <c r="E63" s="154"/>
      <c r="F63" s="154"/>
      <c r="G63" s="154"/>
      <c r="H63" s="154"/>
      <c r="I63" s="155"/>
      <c r="J63" s="156">
        <f>J257</f>
        <v>0</v>
      </c>
      <c r="K63" s="157"/>
    </row>
    <row r="64" spans="2:47" s="8" customFormat="1" ht="19.899999999999999" customHeight="1">
      <c r="B64" s="151"/>
      <c r="C64" s="152"/>
      <c r="D64" s="153" t="s">
        <v>102</v>
      </c>
      <c r="E64" s="154"/>
      <c r="F64" s="154"/>
      <c r="G64" s="154"/>
      <c r="H64" s="154"/>
      <c r="I64" s="155"/>
      <c r="J64" s="156">
        <f>J272</f>
        <v>0</v>
      </c>
      <c r="K64" s="157"/>
    </row>
    <row r="65" spans="2:11" s="7" customFormat="1" ht="24.95" customHeight="1">
      <c r="B65" s="144"/>
      <c r="C65" s="145"/>
      <c r="D65" s="146" t="s">
        <v>103</v>
      </c>
      <c r="E65" s="147"/>
      <c r="F65" s="147"/>
      <c r="G65" s="147"/>
      <c r="H65" s="147"/>
      <c r="I65" s="148"/>
      <c r="J65" s="149">
        <f>J274</f>
        <v>0</v>
      </c>
      <c r="K65" s="150"/>
    </row>
    <row r="66" spans="2:11" s="8" customFormat="1" ht="19.899999999999999" customHeight="1">
      <c r="B66" s="151"/>
      <c r="C66" s="152"/>
      <c r="D66" s="153" t="s">
        <v>104</v>
      </c>
      <c r="E66" s="154"/>
      <c r="F66" s="154"/>
      <c r="G66" s="154"/>
      <c r="H66" s="154"/>
      <c r="I66" s="155"/>
      <c r="J66" s="156">
        <f>J275</f>
        <v>0</v>
      </c>
      <c r="K66" s="157"/>
    </row>
    <row r="67" spans="2:11" s="8" customFormat="1" ht="19.899999999999999" customHeight="1">
      <c r="B67" s="151"/>
      <c r="C67" s="152"/>
      <c r="D67" s="153" t="s">
        <v>105</v>
      </c>
      <c r="E67" s="154"/>
      <c r="F67" s="154"/>
      <c r="G67" s="154"/>
      <c r="H67" s="154"/>
      <c r="I67" s="155"/>
      <c r="J67" s="156">
        <f>J277</f>
        <v>0</v>
      </c>
      <c r="K67" s="157"/>
    </row>
    <row r="68" spans="2:11" s="7" customFormat="1" ht="24.95" customHeight="1">
      <c r="B68" s="144"/>
      <c r="C68" s="145"/>
      <c r="D68" s="146" t="s">
        <v>106</v>
      </c>
      <c r="E68" s="147"/>
      <c r="F68" s="147"/>
      <c r="G68" s="147"/>
      <c r="H68" s="147"/>
      <c r="I68" s="148"/>
      <c r="J68" s="149">
        <f>J288</f>
        <v>0</v>
      </c>
      <c r="K68" s="150"/>
    </row>
    <row r="69" spans="2:11" s="8" customFormat="1" ht="19.899999999999999" customHeight="1">
      <c r="B69" s="151"/>
      <c r="C69" s="152"/>
      <c r="D69" s="153" t="s">
        <v>107</v>
      </c>
      <c r="E69" s="154"/>
      <c r="F69" s="154"/>
      <c r="G69" s="154"/>
      <c r="H69" s="154"/>
      <c r="I69" s="155"/>
      <c r="J69" s="156">
        <f>J289</f>
        <v>0</v>
      </c>
      <c r="K69" s="157"/>
    </row>
    <row r="70" spans="2:11" s="7" customFormat="1" ht="24.95" customHeight="1">
      <c r="B70" s="144"/>
      <c r="C70" s="145"/>
      <c r="D70" s="146" t="s">
        <v>108</v>
      </c>
      <c r="E70" s="147"/>
      <c r="F70" s="147"/>
      <c r="G70" s="147"/>
      <c r="H70" s="147"/>
      <c r="I70" s="148"/>
      <c r="J70" s="149">
        <f>J291</f>
        <v>0</v>
      </c>
      <c r="K70" s="150"/>
    </row>
    <row r="71" spans="2:11" s="7" customFormat="1" ht="24.95" customHeight="1">
      <c r="B71" s="144"/>
      <c r="C71" s="145"/>
      <c r="D71" s="146" t="s">
        <v>109</v>
      </c>
      <c r="E71" s="147"/>
      <c r="F71" s="147"/>
      <c r="G71" s="147"/>
      <c r="H71" s="147"/>
      <c r="I71" s="148"/>
      <c r="J71" s="149">
        <f>J300</f>
        <v>0</v>
      </c>
      <c r="K71" s="150"/>
    </row>
    <row r="72" spans="2:11" s="7" customFormat="1" ht="24.95" customHeight="1">
      <c r="B72" s="144"/>
      <c r="C72" s="145"/>
      <c r="D72" s="146" t="s">
        <v>110</v>
      </c>
      <c r="E72" s="147"/>
      <c r="F72" s="147"/>
      <c r="G72" s="147"/>
      <c r="H72" s="147"/>
      <c r="I72" s="148"/>
      <c r="J72" s="149">
        <f>J308</f>
        <v>0</v>
      </c>
      <c r="K72" s="150"/>
    </row>
    <row r="73" spans="2:11" s="8" customFormat="1" ht="19.899999999999999" customHeight="1">
      <c r="B73" s="151"/>
      <c r="C73" s="152"/>
      <c r="D73" s="153" t="s">
        <v>111</v>
      </c>
      <c r="E73" s="154"/>
      <c r="F73" s="154"/>
      <c r="G73" s="154"/>
      <c r="H73" s="154"/>
      <c r="I73" s="155"/>
      <c r="J73" s="156">
        <f>J309</f>
        <v>0</v>
      </c>
      <c r="K73" s="157"/>
    </row>
    <row r="74" spans="2:11" s="8" customFormat="1" ht="19.899999999999999" customHeight="1">
      <c r="B74" s="151"/>
      <c r="C74" s="152"/>
      <c r="D74" s="153" t="s">
        <v>112</v>
      </c>
      <c r="E74" s="154"/>
      <c r="F74" s="154"/>
      <c r="G74" s="154"/>
      <c r="H74" s="154"/>
      <c r="I74" s="155"/>
      <c r="J74" s="156">
        <f>J311</f>
        <v>0</v>
      </c>
      <c r="K74" s="157"/>
    </row>
    <row r="75" spans="2:11" s="8" customFormat="1" ht="19.899999999999999" customHeight="1">
      <c r="B75" s="151"/>
      <c r="C75" s="152"/>
      <c r="D75" s="153" t="s">
        <v>113</v>
      </c>
      <c r="E75" s="154"/>
      <c r="F75" s="154"/>
      <c r="G75" s="154"/>
      <c r="H75" s="154"/>
      <c r="I75" s="155"/>
      <c r="J75" s="156">
        <f>J313</f>
        <v>0</v>
      </c>
      <c r="K75" s="157"/>
    </row>
    <row r="76" spans="2:11" s="8" customFormat="1" ht="19.899999999999999" customHeight="1">
      <c r="B76" s="151"/>
      <c r="C76" s="152"/>
      <c r="D76" s="153" t="s">
        <v>114</v>
      </c>
      <c r="E76" s="154"/>
      <c r="F76" s="154"/>
      <c r="G76" s="154"/>
      <c r="H76" s="154"/>
      <c r="I76" s="155"/>
      <c r="J76" s="156">
        <f>J315</f>
        <v>0</v>
      </c>
      <c r="K76" s="157"/>
    </row>
    <row r="77" spans="2:11" s="1" customFormat="1" ht="21.75" customHeight="1">
      <c r="B77" s="40"/>
      <c r="C77" s="41"/>
      <c r="D77" s="41"/>
      <c r="E77" s="41"/>
      <c r="F77" s="41"/>
      <c r="G77" s="41"/>
      <c r="H77" s="41"/>
      <c r="I77" s="113"/>
      <c r="J77" s="41"/>
      <c r="K77" s="44"/>
    </row>
    <row r="78" spans="2:11" s="1" customFormat="1" ht="6.95" customHeight="1">
      <c r="B78" s="55"/>
      <c r="C78" s="56"/>
      <c r="D78" s="56"/>
      <c r="E78" s="56"/>
      <c r="F78" s="56"/>
      <c r="G78" s="56"/>
      <c r="H78" s="56"/>
      <c r="I78" s="134"/>
      <c r="J78" s="56"/>
      <c r="K78" s="57"/>
    </row>
    <row r="82" spans="2:63" s="1" customFormat="1" ht="6.95" customHeight="1">
      <c r="B82" s="58"/>
      <c r="C82" s="59"/>
      <c r="D82" s="59"/>
      <c r="E82" s="59"/>
      <c r="F82" s="59"/>
      <c r="G82" s="59"/>
      <c r="H82" s="59"/>
      <c r="I82" s="137"/>
      <c r="J82" s="59"/>
      <c r="K82" s="59"/>
      <c r="L82" s="60"/>
    </row>
    <row r="83" spans="2:63" s="1" customFormat="1" ht="36.950000000000003" customHeight="1">
      <c r="B83" s="40"/>
      <c r="C83" s="61" t="s">
        <v>115</v>
      </c>
      <c r="D83" s="62"/>
      <c r="E83" s="62"/>
      <c r="F83" s="62"/>
      <c r="G83" s="62"/>
      <c r="H83" s="62"/>
      <c r="I83" s="158"/>
      <c r="J83" s="62"/>
      <c r="K83" s="62"/>
      <c r="L83" s="60"/>
    </row>
    <row r="84" spans="2:63" s="1" customFormat="1" ht="6.95" customHeight="1">
      <c r="B84" s="40"/>
      <c r="C84" s="62"/>
      <c r="D84" s="62"/>
      <c r="E84" s="62"/>
      <c r="F84" s="62"/>
      <c r="G84" s="62"/>
      <c r="H84" s="62"/>
      <c r="I84" s="158"/>
      <c r="J84" s="62"/>
      <c r="K84" s="62"/>
      <c r="L84" s="60"/>
    </row>
    <row r="85" spans="2:63" s="1" customFormat="1" ht="14.45" customHeight="1">
      <c r="B85" s="40"/>
      <c r="C85" s="64" t="s">
        <v>18</v>
      </c>
      <c r="D85" s="62"/>
      <c r="E85" s="62"/>
      <c r="F85" s="62"/>
      <c r="G85" s="62"/>
      <c r="H85" s="62"/>
      <c r="I85" s="158"/>
      <c r="J85" s="62"/>
      <c r="K85" s="62"/>
      <c r="L85" s="60"/>
    </row>
    <row r="86" spans="2:63" s="1" customFormat="1" ht="16.5" customHeight="1">
      <c r="B86" s="40"/>
      <c r="C86" s="62"/>
      <c r="D86" s="62"/>
      <c r="E86" s="367" t="str">
        <f>E7</f>
        <v>Hřiště Očov - opravy povrchu a oplocení</v>
      </c>
      <c r="F86" s="368"/>
      <c r="G86" s="368"/>
      <c r="H86" s="368"/>
      <c r="I86" s="158"/>
      <c r="J86" s="62"/>
      <c r="K86" s="62"/>
      <c r="L86" s="60"/>
    </row>
    <row r="87" spans="2:63" s="1" customFormat="1" ht="14.45" customHeight="1">
      <c r="B87" s="40"/>
      <c r="C87" s="64" t="s">
        <v>88</v>
      </c>
      <c r="D87" s="62"/>
      <c r="E87" s="62"/>
      <c r="F87" s="62"/>
      <c r="G87" s="62"/>
      <c r="H87" s="62"/>
      <c r="I87" s="158"/>
      <c r="J87" s="62"/>
      <c r="K87" s="62"/>
      <c r="L87" s="60"/>
    </row>
    <row r="88" spans="2:63" s="1" customFormat="1" ht="17.25" customHeight="1">
      <c r="B88" s="40"/>
      <c r="C88" s="62"/>
      <c r="D88" s="62"/>
      <c r="E88" s="337" t="str">
        <f>E9</f>
        <v>01 - Hřiště Očov - opravy povrchu a oplocení</v>
      </c>
      <c r="F88" s="369"/>
      <c r="G88" s="369"/>
      <c r="H88" s="369"/>
      <c r="I88" s="158"/>
      <c r="J88" s="62"/>
      <c r="K88" s="62"/>
      <c r="L88" s="60"/>
    </row>
    <row r="89" spans="2:63" s="1" customFormat="1" ht="6.95" customHeight="1">
      <c r="B89" s="40"/>
      <c r="C89" s="62"/>
      <c r="D89" s="62"/>
      <c r="E89" s="62"/>
      <c r="F89" s="62"/>
      <c r="G89" s="62"/>
      <c r="H89" s="62"/>
      <c r="I89" s="158"/>
      <c r="J89" s="62"/>
      <c r="K89" s="62"/>
      <c r="L89" s="60"/>
    </row>
    <row r="90" spans="2:63" s="1" customFormat="1" ht="18" customHeight="1">
      <c r="B90" s="40"/>
      <c r="C90" s="64" t="s">
        <v>23</v>
      </c>
      <c r="D90" s="62"/>
      <c r="E90" s="62"/>
      <c r="F90" s="159" t="str">
        <f>F12</f>
        <v>Hodonín</v>
      </c>
      <c r="G90" s="62"/>
      <c r="H90" s="62"/>
      <c r="I90" s="160" t="s">
        <v>25</v>
      </c>
      <c r="J90" s="72" t="str">
        <f>IF(J12="","",J12)</f>
        <v>11. 5. 2018</v>
      </c>
      <c r="K90" s="62"/>
      <c r="L90" s="60"/>
    </row>
    <row r="91" spans="2:63" s="1" customFormat="1" ht="6.95" customHeight="1">
      <c r="B91" s="40"/>
      <c r="C91" s="62"/>
      <c r="D91" s="62"/>
      <c r="E91" s="62"/>
      <c r="F91" s="62"/>
      <c r="G91" s="62"/>
      <c r="H91" s="62"/>
      <c r="I91" s="158"/>
      <c r="J91" s="62"/>
      <c r="K91" s="62"/>
      <c r="L91" s="60"/>
    </row>
    <row r="92" spans="2:63" s="1" customFormat="1">
      <c r="B92" s="40"/>
      <c r="C92" s="64" t="s">
        <v>27</v>
      </c>
      <c r="D92" s="62"/>
      <c r="E92" s="62"/>
      <c r="F92" s="159" t="str">
        <f>E15</f>
        <v>Město Hodonín, Masarykovo nám. 53/1,Hodonín</v>
      </c>
      <c r="G92" s="62"/>
      <c r="H92" s="62"/>
      <c r="I92" s="160" t="s">
        <v>33</v>
      </c>
      <c r="J92" s="159" t="str">
        <f>E21</f>
        <v>Ing. arch. Jiří Řihák</v>
      </c>
      <c r="K92" s="62"/>
      <c r="L92" s="60"/>
    </row>
    <row r="93" spans="2:63" s="1" customFormat="1" ht="14.45" customHeight="1">
      <c r="B93" s="40"/>
      <c r="C93" s="64" t="s">
        <v>31</v>
      </c>
      <c r="D93" s="62"/>
      <c r="E93" s="62"/>
      <c r="F93" s="159" t="str">
        <f>IF(E18="","",E18)</f>
        <v/>
      </c>
      <c r="G93" s="62"/>
      <c r="H93" s="62"/>
      <c r="I93" s="158"/>
      <c r="J93" s="62"/>
      <c r="K93" s="62"/>
      <c r="L93" s="60"/>
    </row>
    <row r="94" spans="2:63" s="1" customFormat="1" ht="10.35" customHeight="1">
      <c r="B94" s="40"/>
      <c r="C94" s="62"/>
      <c r="D94" s="62"/>
      <c r="E94" s="62"/>
      <c r="F94" s="62"/>
      <c r="G94" s="62"/>
      <c r="H94" s="62"/>
      <c r="I94" s="158"/>
      <c r="J94" s="62"/>
      <c r="K94" s="62"/>
      <c r="L94" s="60"/>
    </row>
    <row r="95" spans="2:63" s="9" customFormat="1" ht="29.25" customHeight="1">
      <c r="B95" s="161"/>
      <c r="C95" s="162" t="s">
        <v>116</v>
      </c>
      <c r="D95" s="163" t="s">
        <v>57</v>
      </c>
      <c r="E95" s="163" t="s">
        <v>53</v>
      </c>
      <c r="F95" s="163" t="s">
        <v>117</v>
      </c>
      <c r="G95" s="163" t="s">
        <v>118</v>
      </c>
      <c r="H95" s="163" t="s">
        <v>119</v>
      </c>
      <c r="I95" s="164" t="s">
        <v>120</v>
      </c>
      <c r="J95" s="163" t="s">
        <v>92</v>
      </c>
      <c r="K95" s="165" t="s">
        <v>121</v>
      </c>
      <c r="L95" s="166"/>
      <c r="M95" s="80" t="s">
        <v>122</v>
      </c>
      <c r="N95" s="81" t="s">
        <v>42</v>
      </c>
      <c r="O95" s="81" t="s">
        <v>123</v>
      </c>
      <c r="P95" s="81" t="s">
        <v>124</v>
      </c>
      <c r="Q95" s="81" t="s">
        <v>125</v>
      </c>
      <c r="R95" s="81" t="s">
        <v>126</v>
      </c>
      <c r="S95" s="81" t="s">
        <v>127</v>
      </c>
      <c r="T95" s="82" t="s">
        <v>128</v>
      </c>
    </row>
    <row r="96" spans="2:63" s="1" customFormat="1" ht="29.25" customHeight="1">
      <c r="B96" s="40"/>
      <c r="C96" s="86" t="s">
        <v>93</v>
      </c>
      <c r="D96" s="62"/>
      <c r="E96" s="62"/>
      <c r="F96" s="62"/>
      <c r="G96" s="62"/>
      <c r="H96" s="62"/>
      <c r="I96" s="158"/>
      <c r="J96" s="167">
        <f>BK96</f>
        <v>0</v>
      </c>
      <c r="K96" s="62"/>
      <c r="L96" s="60"/>
      <c r="M96" s="83"/>
      <c r="N96" s="84"/>
      <c r="O96" s="84"/>
      <c r="P96" s="168">
        <f>P97+P274+P288+P291+P300+P308</f>
        <v>0</v>
      </c>
      <c r="Q96" s="84"/>
      <c r="R96" s="168">
        <f>R97+R274+R288+R291+R300+R308</f>
        <v>280.65383900000006</v>
      </c>
      <c r="S96" s="84"/>
      <c r="T96" s="169">
        <f>T97+T274+T288+T291+T300+T308</f>
        <v>173.06095999999999</v>
      </c>
      <c r="AT96" s="23" t="s">
        <v>71</v>
      </c>
      <c r="AU96" s="23" t="s">
        <v>94</v>
      </c>
      <c r="BK96" s="170">
        <f>BK97+BK274+BK288+BK291+BK300+BK308</f>
        <v>0</v>
      </c>
    </row>
    <row r="97" spans="2:65" s="10" customFormat="1" ht="37.35" customHeight="1">
      <c r="B97" s="171"/>
      <c r="C97" s="172"/>
      <c r="D97" s="173" t="s">
        <v>71</v>
      </c>
      <c r="E97" s="174" t="s">
        <v>129</v>
      </c>
      <c r="F97" s="174" t="s">
        <v>130</v>
      </c>
      <c r="G97" s="172"/>
      <c r="H97" s="172"/>
      <c r="I97" s="175"/>
      <c r="J97" s="176">
        <f>BK97</f>
        <v>0</v>
      </c>
      <c r="K97" s="172"/>
      <c r="L97" s="177"/>
      <c r="M97" s="178"/>
      <c r="N97" s="179"/>
      <c r="O97" s="179"/>
      <c r="P97" s="180">
        <f>P98+P173+P195+P205+P225+P257+P272</f>
        <v>0</v>
      </c>
      <c r="Q97" s="179"/>
      <c r="R97" s="180">
        <f>R98+R173+R195+R205+R225+R257+R272</f>
        <v>279.27143900000004</v>
      </c>
      <c r="S97" s="179"/>
      <c r="T97" s="181">
        <f>T98+T173+T195+T205+T225+T257+T272</f>
        <v>168.16095999999999</v>
      </c>
      <c r="AR97" s="182" t="s">
        <v>79</v>
      </c>
      <c r="AT97" s="183" t="s">
        <v>71</v>
      </c>
      <c r="AU97" s="183" t="s">
        <v>72</v>
      </c>
      <c r="AY97" s="182" t="s">
        <v>131</v>
      </c>
      <c r="BK97" s="184">
        <f>BK98+BK173+BK195+BK205+BK225+BK257+BK272</f>
        <v>0</v>
      </c>
    </row>
    <row r="98" spans="2:65" s="10" customFormat="1" ht="19.899999999999999" customHeight="1">
      <c r="B98" s="171"/>
      <c r="C98" s="172"/>
      <c r="D98" s="173" t="s">
        <v>71</v>
      </c>
      <c r="E98" s="185" t="s">
        <v>79</v>
      </c>
      <c r="F98" s="185" t="s">
        <v>132</v>
      </c>
      <c r="G98" s="172"/>
      <c r="H98" s="172"/>
      <c r="I98" s="175"/>
      <c r="J98" s="186">
        <f>BK98</f>
        <v>0</v>
      </c>
      <c r="K98" s="172"/>
      <c r="L98" s="177"/>
      <c r="M98" s="178"/>
      <c r="N98" s="179"/>
      <c r="O98" s="179"/>
      <c r="P98" s="180">
        <f>SUM(P99:P172)</f>
        <v>0</v>
      </c>
      <c r="Q98" s="179"/>
      <c r="R98" s="180">
        <f>SUM(R99:R172)</f>
        <v>52.529480000000007</v>
      </c>
      <c r="S98" s="179"/>
      <c r="T98" s="181">
        <f>SUM(T99:T172)</f>
        <v>154.10079999999999</v>
      </c>
      <c r="AR98" s="182" t="s">
        <v>79</v>
      </c>
      <c r="AT98" s="183" t="s">
        <v>71</v>
      </c>
      <c r="AU98" s="183" t="s">
        <v>79</v>
      </c>
      <c r="AY98" s="182" t="s">
        <v>131</v>
      </c>
      <c r="BK98" s="184">
        <f>SUM(BK99:BK172)</f>
        <v>0</v>
      </c>
    </row>
    <row r="99" spans="2:65" s="1" customFormat="1" ht="16.5" customHeight="1">
      <c r="B99" s="40"/>
      <c r="C99" s="187" t="s">
        <v>79</v>
      </c>
      <c r="D99" s="187" t="s">
        <v>133</v>
      </c>
      <c r="E99" s="188" t="s">
        <v>134</v>
      </c>
      <c r="F99" s="189" t="s">
        <v>135</v>
      </c>
      <c r="G99" s="190" t="s">
        <v>136</v>
      </c>
      <c r="H99" s="191">
        <v>16.100000000000001</v>
      </c>
      <c r="I99" s="192"/>
      <c r="J99" s="193">
        <f>ROUND(I99*H99,2)</f>
        <v>0</v>
      </c>
      <c r="K99" s="189" t="s">
        <v>137</v>
      </c>
      <c r="L99" s="60"/>
      <c r="M99" s="194" t="s">
        <v>21</v>
      </c>
      <c r="N99" s="195" t="s">
        <v>43</v>
      </c>
      <c r="O99" s="41"/>
      <c r="P99" s="196">
        <f>O99*H99</f>
        <v>0</v>
      </c>
      <c r="Q99" s="196">
        <v>0</v>
      </c>
      <c r="R99" s="196">
        <f>Q99*H99</f>
        <v>0</v>
      </c>
      <c r="S99" s="196">
        <v>0.26</v>
      </c>
      <c r="T99" s="197">
        <f>S99*H99</f>
        <v>4.1860000000000008</v>
      </c>
      <c r="AR99" s="23" t="s">
        <v>138</v>
      </c>
      <c r="AT99" s="23" t="s">
        <v>133</v>
      </c>
      <c r="AU99" s="23" t="s">
        <v>81</v>
      </c>
      <c r="AY99" s="23" t="s">
        <v>131</v>
      </c>
      <c r="BE99" s="198">
        <f>IF(N99="základní",J99,0)</f>
        <v>0</v>
      </c>
      <c r="BF99" s="198">
        <f>IF(N99="snížená",J99,0)</f>
        <v>0</v>
      </c>
      <c r="BG99" s="198">
        <f>IF(N99="zákl. přenesená",J99,0)</f>
        <v>0</v>
      </c>
      <c r="BH99" s="198">
        <f>IF(N99="sníž. přenesená",J99,0)</f>
        <v>0</v>
      </c>
      <c r="BI99" s="198">
        <f>IF(N99="nulová",J99,0)</f>
        <v>0</v>
      </c>
      <c r="BJ99" s="23" t="s">
        <v>79</v>
      </c>
      <c r="BK99" s="198">
        <f>ROUND(I99*H99,2)</f>
        <v>0</v>
      </c>
      <c r="BL99" s="23" t="s">
        <v>138</v>
      </c>
      <c r="BM99" s="23" t="s">
        <v>139</v>
      </c>
    </row>
    <row r="100" spans="2:65" s="11" customFormat="1" ht="13.5">
      <c r="B100" s="199"/>
      <c r="C100" s="200"/>
      <c r="D100" s="201" t="s">
        <v>140</v>
      </c>
      <c r="E100" s="202" t="s">
        <v>21</v>
      </c>
      <c r="F100" s="203" t="s">
        <v>141</v>
      </c>
      <c r="G100" s="200"/>
      <c r="H100" s="204">
        <v>16.100000000000001</v>
      </c>
      <c r="I100" s="205"/>
      <c r="J100" s="200"/>
      <c r="K100" s="200"/>
      <c r="L100" s="206"/>
      <c r="M100" s="207"/>
      <c r="N100" s="208"/>
      <c r="O100" s="208"/>
      <c r="P100" s="208"/>
      <c r="Q100" s="208"/>
      <c r="R100" s="208"/>
      <c r="S100" s="208"/>
      <c r="T100" s="209"/>
      <c r="AT100" s="210" t="s">
        <v>140</v>
      </c>
      <c r="AU100" s="210" t="s">
        <v>81</v>
      </c>
      <c r="AV100" s="11" t="s">
        <v>81</v>
      </c>
      <c r="AW100" s="11" t="s">
        <v>35</v>
      </c>
      <c r="AX100" s="11" t="s">
        <v>79</v>
      </c>
      <c r="AY100" s="210" t="s">
        <v>131</v>
      </c>
    </row>
    <row r="101" spans="2:65" s="1" customFormat="1" ht="16.5" customHeight="1">
      <c r="B101" s="40"/>
      <c r="C101" s="187" t="s">
        <v>81</v>
      </c>
      <c r="D101" s="187" t="s">
        <v>133</v>
      </c>
      <c r="E101" s="188" t="s">
        <v>142</v>
      </c>
      <c r="F101" s="189" t="s">
        <v>143</v>
      </c>
      <c r="G101" s="190" t="s">
        <v>136</v>
      </c>
      <c r="H101" s="191">
        <v>1188</v>
      </c>
      <c r="I101" s="192"/>
      <c r="J101" s="193">
        <f>ROUND(I101*H101,2)</f>
        <v>0</v>
      </c>
      <c r="K101" s="189" t="s">
        <v>21</v>
      </c>
      <c r="L101" s="60"/>
      <c r="M101" s="194" t="s">
        <v>21</v>
      </c>
      <c r="N101" s="195" t="s">
        <v>43</v>
      </c>
      <c r="O101" s="41"/>
      <c r="P101" s="196">
        <f>O101*H101</f>
        <v>0</v>
      </c>
      <c r="Q101" s="196">
        <v>0</v>
      </c>
      <c r="R101" s="196">
        <f>Q101*H101</f>
        <v>0</v>
      </c>
      <c r="S101" s="196">
        <v>1.0999999999999999E-2</v>
      </c>
      <c r="T101" s="197">
        <f>S101*H101</f>
        <v>13.068</v>
      </c>
      <c r="AR101" s="23" t="s">
        <v>138</v>
      </c>
      <c r="AT101" s="23" t="s">
        <v>133</v>
      </c>
      <c r="AU101" s="23" t="s">
        <v>81</v>
      </c>
      <c r="AY101" s="23" t="s">
        <v>131</v>
      </c>
      <c r="BE101" s="198">
        <f>IF(N101="základní",J101,0)</f>
        <v>0</v>
      </c>
      <c r="BF101" s="198">
        <f>IF(N101="snížená",J101,0)</f>
        <v>0</v>
      </c>
      <c r="BG101" s="198">
        <f>IF(N101="zákl. přenesená",J101,0)</f>
        <v>0</v>
      </c>
      <c r="BH101" s="198">
        <f>IF(N101="sníž. přenesená",J101,0)</f>
        <v>0</v>
      </c>
      <c r="BI101" s="198">
        <f>IF(N101="nulová",J101,0)</f>
        <v>0</v>
      </c>
      <c r="BJ101" s="23" t="s">
        <v>79</v>
      </c>
      <c r="BK101" s="198">
        <f>ROUND(I101*H101,2)</f>
        <v>0</v>
      </c>
      <c r="BL101" s="23" t="s">
        <v>138</v>
      </c>
      <c r="BM101" s="23" t="s">
        <v>144</v>
      </c>
    </row>
    <row r="102" spans="2:65" s="1" customFormat="1" ht="16.5" customHeight="1">
      <c r="B102" s="40"/>
      <c r="C102" s="187" t="s">
        <v>145</v>
      </c>
      <c r="D102" s="187" t="s">
        <v>133</v>
      </c>
      <c r="E102" s="188" t="s">
        <v>146</v>
      </c>
      <c r="F102" s="189" t="s">
        <v>147</v>
      </c>
      <c r="G102" s="190" t="s">
        <v>136</v>
      </c>
      <c r="H102" s="191">
        <v>16.100000000000001</v>
      </c>
      <c r="I102" s="192"/>
      <c r="J102" s="193">
        <f>ROUND(I102*H102,2)</f>
        <v>0</v>
      </c>
      <c r="K102" s="189" t="s">
        <v>137</v>
      </c>
      <c r="L102" s="60"/>
      <c r="M102" s="194" t="s">
        <v>21</v>
      </c>
      <c r="N102" s="195" t="s">
        <v>43</v>
      </c>
      <c r="O102" s="41"/>
      <c r="P102" s="196">
        <f>O102*H102</f>
        <v>0</v>
      </c>
      <c r="Q102" s="196">
        <v>0</v>
      </c>
      <c r="R102" s="196">
        <f>Q102*H102</f>
        <v>0</v>
      </c>
      <c r="S102" s="196">
        <v>0.18</v>
      </c>
      <c r="T102" s="197">
        <f>S102*H102</f>
        <v>2.8980000000000001</v>
      </c>
      <c r="AR102" s="23" t="s">
        <v>138</v>
      </c>
      <c r="AT102" s="23" t="s">
        <v>133</v>
      </c>
      <c r="AU102" s="23" t="s">
        <v>81</v>
      </c>
      <c r="AY102" s="23" t="s">
        <v>131</v>
      </c>
      <c r="BE102" s="198">
        <f>IF(N102="základní",J102,0)</f>
        <v>0</v>
      </c>
      <c r="BF102" s="198">
        <f>IF(N102="snížená",J102,0)</f>
        <v>0</v>
      </c>
      <c r="BG102" s="198">
        <f>IF(N102="zákl. přenesená",J102,0)</f>
        <v>0</v>
      </c>
      <c r="BH102" s="198">
        <f>IF(N102="sníž. přenesená",J102,0)</f>
        <v>0</v>
      </c>
      <c r="BI102" s="198">
        <f>IF(N102="nulová",J102,0)</f>
        <v>0</v>
      </c>
      <c r="BJ102" s="23" t="s">
        <v>79</v>
      </c>
      <c r="BK102" s="198">
        <f>ROUND(I102*H102,2)</f>
        <v>0</v>
      </c>
      <c r="BL102" s="23" t="s">
        <v>138</v>
      </c>
      <c r="BM102" s="23" t="s">
        <v>148</v>
      </c>
    </row>
    <row r="103" spans="2:65" s="11" customFormat="1" ht="13.5">
      <c r="B103" s="199"/>
      <c r="C103" s="200"/>
      <c r="D103" s="201" t="s">
        <v>140</v>
      </c>
      <c r="E103" s="202" t="s">
        <v>21</v>
      </c>
      <c r="F103" s="203" t="s">
        <v>141</v>
      </c>
      <c r="G103" s="200"/>
      <c r="H103" s="204">
        <v>16.100000000000001</v>
      </c>
      <c r="I103" s="205"/>
      <c r="J103" s="200"/>
      <c r="K103" s="200"/>
      <c r="L103" s="206"/>
      <c r="M103" s="207"/>
      <c r="N103" s="208"/>
      <c r="O103" s="208"/>
      <c r="P103" s="208"/>
      <c r="Q103" s="208"/>
      <c r="R103" s="208"/>
      <c r="S103" s="208"/>
      <c r="T103" s="209"/>
      <c r="AT103" s="210" t="s">
        <v>140</v>
      </c>
      <c r="AU103" s="210" t="s">
        <v>81</v>
      </c>
      <c r="AV103" s="11" t="s">
        <v>81</v>
      </c>
      <c r="AW103" s="11" t="s">
        <v>35</v>
      </c>
      <c r="AX103" s="11" t="s">
        <v>79</v>
      </c>
      <c r="AY103" s="210" t="s">
        <v>131</v>
      </c>
    </row>
    <row r="104" spans="2:65" s="1" customFormat="1" ht="16.5" customHeight="1">
      <c r="B104" s="40"/>
      <c r="C104" s="187" t="s">
        <v>138</v>
      </c>
      <c r="D104" s="187" t="s">
        <v>133</v>
      </c>
      <c r="E104" s="188" t="s">
        <v>149</v>
      </c>
      <c r="F104" s="189" t="s">
        <v>150</v>
      </c>
      <c r="G104" s="190" t="s">
        <v>136</v>
      </c>
      <c r="H104" s="191">
        <v>16.100000000000001</v>
      </c>
      <c r="I104" s="192"/>
      <c r="J104" s="193">
        <f>ROUND(I104*H104,2)</f>
        <v>0</v>
      </c>
      <c r="K104" s="189" t="s">
        <v>137</v>
      </c>
      <c r="L104" s="60"/>
      <c r="M104" s="194" t="s">
        <v>21</v>
      </c>
      <c r="N104" s="195" t="s">
        <v>43</v>
      </c>
      <c r="O104" s="41"/>
      <c r="P104" s="196">
        <f>O104*H104</f>
        <v>0</v>
      </c>
      <c r="Q104" s="196">
        <v>0</v>
      </c>
      <c r="R104" s="196">
        <f>Q104*H104</f>
        <v>0</v>
      </c>
      <c r="S104" s="196">
        <v>0.3</v>
      </c>
      <c r="T104" s="197">
        <f>S104*H104</f>
        <v>4.83</v>
      </c>
      <c r="AR104" s="23" t="s">
        <v>138</v>
      </c>
      <c r="AT104" s="23" t="s">
        <v>133</v>
      </c>
      <c r="AU104" s="23" t="s">
        <v>81</v>
      </c>
      <c r="AY104" s="23" t="s">
        <v>131</v>
      </c>
      <c r="BE104" s="198">
        <f>IF(N104="základní",J104,0)</f>
        <v>0</v>
      </c>
      <c r="BF104" s="198">
        <f>IF(N104="snížená",J104,0)</f>
        <v>0</v>
      </c>
      <c r="BG104" s="198">
        <f>IF(N104="zákl. přenesená",J104,0)</f>
        <v>0</v>
      </c>
      <c r="BH104" s="198">
        <f>IF(N104="sníž. přenesená",J104,0)</f>
        <v>0</v>
      </c>
      <c r="BI104" s="198">
        <f>IF(N104="nulová",J104,0)</f>
        <v>0</v>
      </c>
      <c r="BJ104" s="23" t="s">
        <v>79</v>
      </c>
      <c r="BK104" s="198">
        <f>ROUND(I104*H104,2)</f>
        <v>0</v>
      </c>
      <c r="BL104" s="23" t="s">
        <v>138</v>
      </c>
      <c r="BM104" s="23" t="s">
        <v>151</v>
      </c>
    </row>
    <row r="105" spans="2:65" s="1" customFormat="1" ht="16.5" customHeight="1">
      <c r="B105" s="40"/>
      <c r="C105" s="187" t="s">
        <v>152</v>
      </c>
      <c r="D105" s="187" t="s">
        <v>133</v>
      </c>
      <c r="E105" s="188" t="s">
        <v>153</v>
      </c>
      <c r="F105" s="189" t="s">
        <v>154</v>
      </c>
      <c r="G105" s="190" t="s">
        <v>136</v>
      </c>
      <c r="H105" s="191">
        <v>28.3</v>
      </c>
      <c r="I105" s="192"/>
      <c r="J105" s="193">
        <f>ROUND(I105*H105,2)</f>
        <v>0</v>
      </c>
      <c r="K105" s="189" t="s">
        <v>137</v>
      </c>
      <c r="L105" s="60"/>
      <c r="M105" s="194" t="s">
        <v>21</v>
      </c>
      <c r="N105" s="195" t="s">
        <v>43</v>
      </c>
      <c r="O105" s="41"/>
      <c r="P105" s="196">
        <f>O105*H105</f>
        <v>0</v>
      </c>
      <c r="Q105" s="196">
        <v>0</v>
      </c>
      <c r="R105" s="196">
        <f>Q105*H105</f>
        <v>0</v>
      </c>
      <c r="S105" s="196">
        <v>0.316</v>
      </c>
      <c r="T105" s="197">
        <f>S105*H105</f>
        <v>8.9428000000000001</v>
      </c>
      <c r="AR105" s="23" t="s">
        <v>138</v>
      </c>
      <c r="AT105" s="23" t="s">
        <v>133</v>
      </c>
      <c r="AU105" s="23" t="s">
        <v>81</v>
      </c>
      <c r="AY105" s="23" t="s">
        <v>131</v>
      </c>
      <c r="BE105" s="198">
        <f>IF(N105="základní",J105,0)</f>
        <v>0</v>
      </c>
      <c r="BF105" s="198">
        <f>IF(N105="snížená",J105,0)</f>
        <v>0</v>
      </c>
      <c r="BG105" s="198">
        <f>IF(N105="zákl. přenesená",J105,0)</f>
        <v>0</v>
      </c>
      <c r="BH105" s="198">
        <f>IF(N105="sníž. přenesená",J105,0)</f>
        <v>0</v>
      </c>
      <c r="BI105" s="198">
        <f>IF(N105="nulová",J105,0)</f>
        <v>0</v>
      </c>
      <c r="BJ105" s="23" t="s">
        <v>79</v>
      </c>
      <c r="BK105" s="198">
        <f>ROUND(I105*H105,2)</f>
        <v>0</v>
      </c>
      <c r="BL105" s="23" t="s">
        <v>138</v>
      </c>
      <c r="BM105" s="23" t="s">
        <v>155</v>
      </c>
    </row>
    <row r="106" spans="2:65" s="12" customFormat="1" ht="13.5">
      <c r="B106" s="211"/>
      <c r="C106" s="212"/>
      <c r="D106" s="201" t="s">
        <v>140</v>
      </c>
      <c r="E106" s="213" t="s">
        <v>21</v>
      </c>
      <c r="F106" s="214" t="s">
        <v>156</v>
      </c>
      <c r="G106" s="212"/>
      <c r="H106" s="213" t="s">
        <v>21</v>
      </c>
      <c r="I106" s="215"/>
      <c r="J106" s="212"/>
      <c r="K106" s="212"/>
      <c r="L106" s="216"/>
      <c r="M106" s="217"/>
      <c r="N106" s="218"/>
      <c r="O106" s="218"/>
      <c r="P106" s="218"/>
      <c r="Q106" s="218"/>
      <c r="R106" s="218"/>
      <c r="S106" s="218"/>
      <c r="T106" s="219"/>
      <c r="AT106" s="220" t="s">
        <v>140</v>
      </c>
      <c r="AU106" s="220" t="s">
        <v>81</v>
      </c>
      <c r="AV106" s="12" t="s">
        <v>79</v>
      </c>
      <c r="AW106" s="12" t="s">
        <v>35</v>
      </c>
      <c r="AX106" s="12" t="s">
        <v>72</v>
      </c>
      <c r="AY106" s="220" t="s">
        <v>131</v>
      </c>
    </row>
    <row r="107" spans="2:65" s="11" customFormat="1" ht="13.5">
      <c r="B107" s="199"/>
      <c r="C107" s="200"/>
      <c r="D107" s="201" t="s">
        <v>140</v>
      </c>
      <c r="E107" s="202" t="s">
        <v>21</v>
      </c>
      <c r="F107" s="203" t="s">
        <v>157</v>
      </c>
      <c r="G107" s="200"/>
      <c r="H107" s="204">
        <v>28.3</v>
      </c>
      <c r="I107" s="205"/>
      <c r="J107" s="200"/>
      <c r="K107" s="200"/>
      <c r="L107" s="206"/>
      <c r="M107" s="207"/>
      <c r="N107" s="208"/>
      <c r="O107" s="208"/>
      <c r="P107" s="208"/>
      <c r="Q107" s="208"/>
      <c r="R107" s="208"/>
      <c r="S107" s="208"/>
      <c r="T107" s="209"/>
      <c r="AT107" s="210" t="s">
        <v>140</v>
      </c>
      <c r="AU107" s="210" t="s">
        <v>81</v>
      </c>
      <c r="AV107" s="11" t="s">
        <v>81</v>
      </c>
      <c r="AW107" s="11" t="s">
        <v>35</v>
      </c>
      <c r="AX107" s="11" t="s">
        <v>72</v>
      </c>
      <c r="AY107" s="210" t="s">
        <v>131</v>
      </c>
    </row>
    <row r="108" spans="2:65" s="13" customFormat="1" ht="13.5">
      <c r="B108" s="221"/>
      <c r="C108" s="222"/>
      <c r="D108" s="201" t="s">
        <v>140</v>
      </c>
      <c r="E108" s="223" t="s">
        <v>21</v>
      </c>
      <c r="F108" s="224" t="s">
        <v>158</v>
      </c>
      <c r="G108" s="222"/>
      <c r="H108" s="225">
        <v>28.3</v>
      </c>
      <c r="I108" s="226"/>
      <c r="J108" s="222"/>
      <c r="K108" s="222"/>
      <c r="L108" s="227"/>
      <c r="M108" s="228"/>
      <c r="N108" s="229"/>
      <c r="O108" s="229"/>
      <c r="P108" s="229"/>
      <c r="Q108" s="229"/>
      <c r="R108" s="229"/>
      <c r="S108" s="229"/>
      <c r="T108" s="230"/>
      <c r="AT108" s="231" t="s">
        <v>140</v>
      </c>
      <c r="AU108" s="231" t="s">
        <v>81</v>
      </c>
      <c r="AV108" s="13" t="s">
        <v>138</v>
      </c>
      <c r="AW108" s="13" t="s">
        <v>35</v>
      </c>
      <c r="AX108" s="13" t="s">
        <v>79</v>
      </c>
      <c r="AY108" s="231" t="s">
        <v>131</v>
      </c>
    </row>
    <row r="109" spans="2:65" s="1" customFormat="1" ht="25.5" customHeight="1">
      <c r="B109" s="40"/>
      <c r="C109" s="187" t="s">
        <v>159</v>
      </c>
      <c r="D109" s="187" t="s">
        <v>133</v>
      </c>
      <c r="E109" s="188" t="s">
        <v>160</v>
      </c>
      <c r="F109" s="189" t="s">
        <v>161</v>
      </c>
      <c r="G109" s="190" t="s">
        <v>136</v>
      </c>
      <c r="H109" s="191">
        <v>1188</v>
      </c>
      <c r="I109" s="192"/>
      <c r="J109" s="193">
        <f>ROUND(I109*H109,2)</f>
        <v>0</v>
      </c>
      <c r="K109" s="189" t="s">
        <v>137</v>
      </c>
      <c r="L109" s="60"/>
      <c r="M109" s="194" t="s">
        <v>21</v>
      </c>
      <c r="N109" s="195" t="s">
        <v>43</v>
      </c>
      <c r="O109" s="41"/>
      <c r="P109" s="196">
        <f>O109*H109</f>
        <v>0</v>
      </c>
      <c r="Q109" s="196">
        <v>3.0000000000000001E-5</v>
      </c>
      <c r="R109" s="196">
        <f>Q109*H109</f>
        <v>3.5639999999999998E-2</v>
      </c>
      <c r="S109" s="196">
        <v>7.6999999999999999E-2</v>
      </c>
      <c r="T109" s="197">
        <f>S109*H109</f>
        <v>91.475999999999999</v>
      </c>
      <c r="AR109" s="23" t="s">
        <v>138</v>
      </c>
      <c r="AT109" s="23" t="s">
        <v>133</v>
      </c>
      <c r="AU109" s="23" t="s">
        <v>81</v>
      </c>
      <c r="AY109" s="23" t="s">
        <v>131</v>
      </c>
      <c r="BE109" s="198">
        <f>IF(N109="základní",J109,0)</f>
        <v>0</v>
      </c>
      <c r="BF109" s="198">
        <f>IF(N109="snížená",J109,0)</f>
        <v>0</v>
      </c>
      <c r="BG109" s="198">
        <f>IF(N109="zákl. přenesená",J109,0)</f>
        <v>0</v>
      </c>
      <c r="BH109" s="198">
        <f>IF(N109="sníž. přenesená",J109,0)</f>
        <v>0</v>
      </c>
      <c r="BI109" s="198">
        <f>IF(N109="nulová",J109,0)</f>
        <v>0</v>
      </c>
      <c r="BJ109" s="23" t="s">
        <v>79</v>
      </c>
      <c r="BK109" s="198">
        <f>ROUND(I109*H109,2)</f>
        <v>0</v>
      </c>
      <c r="BL109" s="23" t="s">
        <v>138</v>
      </c>
      <c r="BM109" s="23" t="s">
        <v>162</v>
      </c>
    </row>
    <row r="110" spans="2:65" s="1" customFormat="1" ht="16.5" customHeight="1">
      <c r="B110" s="40"/>
      <c r="C110" s="187" t="s">
        <v>163</v>
      </c>
      <c r="D110" s="187" t="s">
        <v>133</v>
      </c>
      <c r="E110" s="188" t="s">
        <v>164</v>
      </c>
      <c r="F110" s="189" t="s">
        <v>165</v>
      </c>
      <c r="G110" s="190" t="s">
        <v>166</v>
      </c>
      <c r="H110" s="191">
        <v>140</v>
      </c>
      <c r="I110" s="192"/>
      <c r="J110" s="193">
        <f>ROUND(I110*H110,2)</f>
        <v>0</v>
      </c>
      <c r="K110" s="189" t="s">
        <v>137</v>
      </c>
      <c r="L110" s="60"/>
      <c r="M110" s="194" t="s">
        <v>21</v>
      </c>
      <c r="N110" s="195" t="s">
        <v>43</v>
      </c>
      <c r="O110" s="41"/>
      <c r="P110" s="196">
        <f>O110*H110</f>
        <v>0</v>
      </c>
      <c r="Q110" s="196">
        <v>0</v>
      </c>
      <c r="R110" s="196">
        <f>Q110*H110</f>
        <v>0</v>
      </c>
      <c r="S110" s="196">
        <v>0.20499999999999999</v>
      </c>
      <c r="T110" s="197">
        <f>S110*H110</f>
        <v>28.7</v>
      </c>
      <c r="AR110" s="23" t="s">
        <v>138</v>
      </c>
      <c r="AT110" s="23" t="s">
        <v>133</v>
      </c>
      <c r="AU110" s="23" t="s">
        <v>81</v>
      </c>
      <c r="AY110" s="23" t="s">
        <v>131</v>
      </c>
      <c r="BE110" s="198">
        <f>IF(N110="základní",J110,0)</f>
        <v>0</v>
      </c>
      <c r="BF110" s="198">
        <f>IF(N110="snížená",J110,0)</f>
        <v>0</v>
      </c>
      <c r="BG110" s="198">
        <f>IF(N110="zákl. přenesená",J110,0)</f>
        <v>0</v>
      </c>
      <c r="BH110" s="198">
        <f>IF(N110="sníž. přenesená",J110,0)</f>
        <v>0</v>
      </c>
      <c r="BI110" s="198">
        <f>IF(N110="nulová",J110,0)</f>
        <v>0</v>
      </c>
      <c r="BJ110" s="23" t="s">
        <v>79</v>
      </c>
      <c r="BK110" s="198">
        <f>ROUND(I110*H110,2)</f>
        <v>0</v>
      </c>
      <c r="BL110" s="23" t="s">
        <v>138</v>
      </c>
      <c r="BM110" s="23" t="s">
        <v>167</v>
      </c>
    </row>
    <row r="111" spans="2:65" s="1" customFormat="1" ht="16.5" customHeight="1">
      <c r="B111" s="40"/>
      <c r="C111" s="187" t="s">
        <v>168</v>
      </c>
      <c r="D111" s="187" t="s">
        <v>133</v>
      </c>
      <c r="E111" s="188" t="s">
        <v>169</v>
      </c>
      <c r="F111" s="189" t="s">
        <v>170</v>
      </c>
      <c r="G111" s="190" t="s">
        <v>171</v>
      </c>
      <c r="H111" s="191">
        <v>86.867999999999995</v>
      </c>
      <c r="I111" s="192"/>
      <c r="J111" s="193">
        <f>ROUND(I111*H111,2)</f>
        <v>0</v>
      </c>
      <c r="K111" s="189" t="s">
        <v>137</v>
      </c>
      <c r="L111" s="60"/>
      <c r="M111" s="194" t="s">
        <v>21</v>
      </c>
      <c r="N111" s="195" t="s">
        <v>43</v>
      </c>
      <c r="O111" s="41"/>
      <c r="P111" s="196">
        <f>O111*H111</f>
        <v>0</v>
      </c>
      <c r="Q111" s="196">
        <v>0</v>
      </c>
      <c r="R111" s="196">
        <f>Q111*H111</f>
        <v>0</v>
      </c>
      <c r="S111" s="196">
        <v>0</v>
      </c>
      <c r="T111" s="197">
        <f>S111*H111</f>
        <v>0</v>
      </c>
      <c r="AR111" s="23" t="s">
        <v>138</v>
      </c>
      <c r="AT111" s="23" t="s">
        <v>133</v>
      </c>
      <c r="AU111" s="23" t="s">
        <v>81</v>
      </c>
      <c r="AY111" s="23" t="s">
        <v>131</v>
      </c>
      <c r="BE111" s="198">
        <f>IF(N111="základní",J111,0)</f>
        <v>0</v>
      </c>
      <c r="BF111" s="198">
        <f>IF(N111="snížená",J111,0)</f>
        <v>0</v>
      </c>
      <c r="BG111" s="198">
        <f>IF(N111="zákl. přenesená",J111,0)</f>
        <v>0</v>
      </c>
      <c r="BH111" s="198">
        <f>IF(N111="sníž. přenesená",J111,0)</f>
        <v>0</v>
      </c>
      <c r="BI111" s="198">
        <f>IF(N111="nulová",J111,0)</f>
        <v>0</v>
      </c>
      <c r="BJ111" s="23" t="s">
        <v>79</v>
      </c>
      <c r="BK111" s="198">
        <f>ROUND(I111*H111,2)</f>
        <v>0</v>
      </c>
      <c r="BL111" s="23" t="s">
        <v>138</v>
      </c>
      <c r="BM111" s="23" t="s">
        <v>172</v>
      </c>
    </row>
    <row r="112" spans="2:65" s="12" customFormat="1" ht="13.5">
      <c r="B112" s="211"/>
      <c r="C112" s="212"/>
      <c r="D112" s="201" t="s">
        <v>140</v>
      </c>
      <c r="E112" s="213" t="s">
        <v>21</v>
      </c>
      <c r="F112" s="214" t="s">
        <v>173</v>
      </c>
      <c r="G112" s="212"/>
      <c r="H112" s="213" t="s">
        <v>21</v>
      </c>
      <c r="I112" s="215"/>
      <c r="J112" s="212"/>
      <c r="K112" s="212"/>
      <c r="L112" s="216"/>
      <c r="M112" s="217"/>
      <c r="N112" s="218"/>
      <c r="O112" s="218"/>
      <c r="P112" s="218"/>
      <c r="Q112" s="218"/>
      <c r="R112" s="218"/>
      <c r="S112" s="218"/>
      <c r="T112" s="219"/>
      <c r="AT112" s="220" t="s">
        <v>140</v>
      </c>
      <c r="AU112" s="220" t="s">
        <v>81</v>
      </c>
      <c r="AV112" s="12" t="s">
        <v>79</v>
      </c>
      <c r="AW112" s="12" t="s">
        <v>35</v>
      </c>
      <c r="AX112" s="12" t="s">
        <v>72</v>
      </c>
      <c r="AY112" s="220" t="s">
        <v>131</v>
      </c>
    </row>
    <row r="113" spans="2:65" s="11" customFormat="1" ht="13.5">
      <c r="B113" s="199"/>
      <c r="C113" s="200"/>
      <c r="D113" s="201" t="s">
        <v>140</v>
      </c>
      <c r="E113" s="202" t="s">
        <v>21</v>
      </c>
      <c r="F113" s="203" t="s">
        <v>174</v>
      </c>
      <c r="G113" s="200"/>
      <c r="H113" s="204">
        <v>24.3</v>
      </c>
      <c r="I113" s="205"/>
      <c r="J113" s="200"/>
      <c r="K113" s="200"/>
      <c r="L113" s="206"/>
      <c r="M113" s="207"/>
      <c r="N113" s="208"/>
      <c r="O113" s="208"/>
      <c r="P113" s="208"/>
      <c r="Q113" s="208"/>
      <c r="R113" s="208"/>
      <c r="S113" s="208"/>
      <c r="T113" s="209"/>
      <c r="AT113" s="210" t="s">
        <v>140</v>
      </c>
      <c r="AU113" s="210" t="s">
        <v>81</v>
      </c>
      <c r="AV113" s="11" t="s">
        <v>81</v>
      </c>
      <c r="AW113" s="11" t="s">
        <v>35</v>
      </c>
      <c r="AX113" s="11" t="s">
        <v>72</v>
      </c>
      <c r="AY113" s="210" t="s">
        <v>131</v>
      </c>
    </row>
    <row r="114" spans="2:65" s="12" customFormat="1" ht="13.5">
      <c r="B114" s="211"/>
      <c r="C114" s="212"/>
      <c r="D114" s="201" t="s">
        <v>140</v>
      </c>
      <c r="E114" s="213" t="s">
        <v>21</v>
      </c>
      <c r="F114" s="214" t="s">
        <v>175</v>
      </c>
      <c r="G114" s="212"/>
      <c r="H114" s="213" t="s">
        <v>21</v>
      </c>
      <c r="I114" s="215"/>
      <c r="J114" s="212"/>
      <c r="K114" s="212"/>
      <c r="L114" s="216"/>
      <c r="M114" s="217"/>
      <c r="N114" s="218"/>
      <c r="O114" s="218"/>
      <c r="P114" s="218"/>
      <c r="Q114" s="218"/>
      <c r="R114" s="218"/>
      <c r="S114" s="218"/>
      <c r="T114" s="219"/>
      <c r="AT114" s="220" t="s">
        <v>140</v>
      </c>
      <c r="AU114" s="220" t="s">
        <v>81</v>
      </c>
      <c r="AV114" s="12" t="s">
        <v>79</v>
      </c>
      <c r="AW114" s="12" t="s">
        <v>35</v>
      </c>
      <c r="AX114" s="12" t="s">
        <v>72</v>
      </c>
      <c r="AY114" s="220" t="s">
        <v>131</v>
      </c>
    </row>
    <row r="115" spans="2:65" s="11" customFormat="1" ht="13.5">
      <c r="B115" s="199"/>
      <c r="C115" s="200"/>
      <c r="D115" s="201" t="s">
        <v>140</v>
      </c>
      <c r="E115" s="202" t="s">
        <v>21</v>
      </c>
      <c r="F115" s="203" t="s">
        <v>176</v>
      </c>
      <c r="G115" s="200"/>
      <c r="H115" s="204">
        <v>52.667999999999999</v>
      </c>
      <c r="I115" s="205"/>
      <c r="J115" s="200"/>
      <c r="K115" s="200"/>
      <c r="L115" s="206"/>
      <c r="M115" s="207"/>
      <c r="N115" s="208"/>
      <c r="O115" s="208"/>
      <c r="P115" s="208"/>
      <c r="Q115" s="208"/>
      <c r="R115" s="208"/>
      <c r="S115" s="208"/>
      <c r="T115" s="209"/>
      <c r="AT115" s="210" t="s">
        <v>140</v>
      </c>
      <c r="AU115" s="210" t="s">
        <v>81</v>
      </c>
      <c r="AV115" s="11" t="s">
        <v>81</v>
      </c>
      <c r="AW115" s="11" t="s">
        <v>35</v>
      </c>
      <c r="AX115" s="11" t="s">
        <v>72</v>
      </c>
      <c r="AY115" s="210" t="s">
        <v>131</v>
      </c>
    </row>
    <row r="116" spans="2:65" s="11" customFormat="1" ht="13.5">
      <c r="B116" s="199"/>
      <c r="C116" s="200"/>
      <c r="D116" s="201" t="s">
        <v>140</v>
      </c>
      <c r="E116" s="202" t="s">
        <v>21</v>
      </c>
      <c r="F116" s="203" t="s">
        <v>177</v>
      </c>
      <c r="G116" s="200"/>
      <c r="H116" s="204">
        <v>9.9</v>
      </c>
      <c r="I116" s="205"/>
      <c r="J116" s="200"/>
      <c r="K116" s="200"/>
      <c r="L116" s="206"/>
      <c r="M116" s="207"/>
      <c r="N116" s="208"/>
      <c r="O116" s="208"/>
      <c r="P116" s="208"/>
      <c r="Q116" s="208"/>
      <c r="R116" s="208"/>
      <c r="S116" s="208"/>
      <c r="T116" s="209"/>
      <c r="AT116" s="210" t="s">
        <v>140</v>
      </c>
      <c r="AU116" s="210" t="s">
        <v>81</v>
      </c>
      <c r="AV116" s="11" t="s">
        <v>81</v>
      </c>
      <c r="AW116" s="11" t="s">
        <v>35</v>
      </c>
      <c r="AX116" s="11" t="s">
        <v>72</v>
      </c>
      <c r="AY116" s="210" t="s">
        <v>131</v>
      </c>
    </row>
    <row r="117" spans="2:65" s="13" customFormat="1" ht="13.5">
      <c r="B117" s="221"/>
      <c r="C117" s="222"/>
      <c r="D117" s="201" t="s">
        <v>140</v>
      </c>
      <c r="E117" s="223" t="s">
        <v>21</v>
      </c>
      <c r="F117" s="224" t="s">
        <v>158</v>
      </c>
      <c r="G117" s="222"/>
      <c r="H117" s="225">
        <v>86.867999999999995</v>
      </c>
      <c r="I117" s="226"/>
      <c r="J117" s="222"/>
      <c r="K117" s="222"/>
      <c r="L117" s="227"/>
      <c r="M117" s="228"/>
      <c r="N117" s="229"/>
      <c r="O117" s="229"/>
      <c r="P117" s="229"/>
      <c r="Q117" s="229"/>
      <c r="R117" s="229"/>
      <c r="S117" s="229"/>
      <c r="T117" s="230"/>
      <c r="AT117" s="231" t="s">
        <v>140</v>
      </c>
      <c r="AU117" s="231" t="s">
        <v>81</v>
      </c>
      <c r="AV117" s="13" t="s">
        <v>138</v>
      </c>
      <c r="AW117" s="13" t="s">
        <v>35</v>
      </c>
      <c r="AX117" s="13" t="s">
        <v>79</v>
      </c>
      <c r="AY117" s="231" t="s">
        <v>131</v>
      </c>
    </row>
    <row r="118" spans="2:65" s="1" customFormat="1" ht="16.5" customHeight="1">
      <c r="B118" s="40"/>
      <c r="C118" s="187" t="s">
        <v>178</v>
      </c>
      <c r="D118" s="187" t="s">
        <v>133</v>
      </c>
      <c r="E118" s="188" t="s">
        <v>179</v>
      </c>
      <c r="F118" s="189" t="s">
        <v>180</v>
      </c>
      <c r="G118" s="190" t="s">
        <v>171</v>
      </c>
      <c r="H118" s="191">
        <v>15.433</v>
      </c>
      <c r="I118" s="192"/>
      <c r="J118" s="193">
        <f>ROUND(I118*H118,2)</f>
        <v>0</v>
      </c>
      <c r="K118" s="189" t="s">
        <v>137</v>
      </c>
      <c r="L118" s="60"/>
      <c r="M118" s="194" t="s">
        <v>21</v>
      </c>
      <c r="N118" s="195" t="s">
        <v>43</v>
      </c>
      <c r="O118" s="41"/>
      <c r="P118" s="196">
        <f>O118*H118</f>
        <v>0</v>
      </c>
      <c r="Q118" s="196">
        <v>0</v>
      </c>
      <c r="R118" s="196">
        <f>Q118*H118</f>
        <v>0</v>
      </c>
      <c r="S118" s="196">
        <v>0</v>
      </c>
      <c r="T118" s="197">
        <f>S118*H118</f>
        <v>0</v>
      </c>
      <c r="AR118" s="23" t="s">
        <v>138</v>
      </c>
      <c r="AT118" s="23" t="s">
        <v>133</v>
      </c>
      <c r="AU118" s="23" t="s">
        <v>81</v>
      </c>
      <c r="AY118" s="23" t="s">
        <v>131</v>
      </c>
      <c r="BE118" s="198">
        <f>IF(N118="základní",J118,0)</f>
        <v>0</v>
      </c>
      <c r="BF118" s="198">
        <f>IF(N118="snížená",J118,0)</f>
        <v>0</v>
      </c>
      <c r="BG118" s="198">
        <f>IF(N118="zákl. přenesená",J118,0)</f>
        <v>0</v>
      </c>
      <c r="BH118" s="198">
        <f>IF(N118="sníž. přenesená",J118,0)</f>
        <v>0</v>
      </c>
      <c r="BI118" s="198">
        <f>IF(N118="nulová",J118,0)</f>
        <v>0</v>
      </c>
      <c r="BJ118" s="23" t="s">
        <v>79</v>
      </c>
      <c r="BK118" s="198">
        <f>ROUND(I118*H118,2)</f>
        <v>0</v>
      </c>
      <c r="BL118" s="23" t="s">
        <v>138</v>
      </c>
      <c r="BM118" s="23" t="s">
        <v>181</v>
      </c>
    </row>
    <row r="119" spans="2:65" s="12" customFormat="1" ht="13.5">
      <c r="B119" s="211"/>
      <c r="C119" s="212"/>
      <c r="D119" s="201" t="s">
        <v>140</v>
      </c>
      <c r="E119" s="213" t="s">
        <v>21</v>
      </c>
      <c r="F119" s="214" t="s">
        <v>182</v>
      </c>
      <c r="G119" s="212"/>
      <c r="H119" s="213" t="s">
        <v>21</v>
      </c>
      <c r="I119" s="215"/>
      <c r="J119" s="212"/>
      <c r="K119" s="212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140</v>
      </c>
      <c r="AU119" s="220" t="s">
        <v>81</v>
      </c>
      <c r="AV119" s="12" t="s">
        <v>79</v>
      </c>
      <c r="AW119" s="12" t="s">
        <v>35</v>
      </c>
      <c r="AX119" s="12" t="s">
        <v>72</v>
      </c>
      <c r="AY119" s="220" t="s">
        <v>131</v>
      </c>
    </row>
    <row r="120" spans="2:65" s="11" customFormat="1" ht="13.5">
      <c r="B120" s="199"/>
      <c r="C120" s="200"/>
      <c r="D120" s="201" t="s">
        <v>140</v>
      </c>
      <c r="E120" s="202" t="s">
        <v>21</v>
      </c>
      <c r="F120" s="203" t="s">
        <v>183</v>
      </c>
      <c r="G120" s="200"/>
      <c r="H120" s="204">
        <v>15.433</v>
      </c>
      <c r="I120" s="205"/>
      <c r="J120" s="200"/>
      <c r="K120" s="200"/>
      <c r="L120" s="206"/>
      <c r="M120" s="207"/>
      <c r="N120" s="208"/>
      <c r="O120" s="208"/>
      <c r="P120" s="208"/>
      <c r="Q120" s="208"/>
      <c r="R120" s="208"/>
      <c r="S120" s="208"/>
      <c r="T120" s="209"/>
      <c r="AT120" s="210" t="s">
        <v>140</v>
      </c>
      <c r="AU120" s="210" t="s">
        <v>81</v>
      </c>
      <c r="AV120" s="11" t="s">
        <v>81</v>
      </c>
      <c r="AW120" s="11" t="s">
        <v>35</v>
      </c>
      <c r="AX120" s="11" t="s">
        <v>72</v>
      </c>
      <c r="AY120" s="210" t="s">
        <v>131</v>
      </c>
    </row>
    <row r="121" spans="2:65" s="13" customFormat="1" ht="13.5">
      <c r="B121" s="221"/>
      <c r="C121" s="222"/>
      <c r="D121" s="201" t="s">
        <v>140</v>
      </c>
      <c r="E121" s="223" t="s">
        <v>21</v>
      </c>
      <c r="F121" s="224" t="s">
        <v>158</v>
      </c>
      <c r="G121" s="222"/>
      <c r="H121" s="225">
        <v>15.433</v>
      </c>
      <c r="I121" s="226"/>
      <c r="J121" s="222"/>
      <c r="K121" s="222"/>
      <c r="L121" s="227"/>
      <c r="M121" s="228"/>
      <c r="N121" s="229"/>
      <c r="O121" s="229"/>
      <c r="P121" s="229"/>
      <c r="Q121" s="229"/>
      <c r="R121" s="229"/>
      <c r="S121" s="229"/>
      <c r="T121" s="230"/>
      <c r="AT121" s="231" t="s">
        <v>140</v>
      </c>
      <c r="AU121" s="231" t="s">
        <v>81</v>
      </c>
      <c r="AV121" s="13" t="s">
        <v>138</v>
      </c>
      <c r="AW121" s="13" t="s">
        <v>35</v>
      </c>
      <c r="AX121" s="13" t="s">
        <v>79</v>
      </c>
      <c r="AY121" s="231" t="s">
        <v>131</v>
      </c>
    </row>
    <row r="122" spans="2:65" s="1" customFormat="1" ht="16.5" customHeight="1">
      <c r="B122" s="40"/>
      <c r="C122" s="187" t="s">
        <v>184</v>
      </c>
      <c r="D122" s="187" t="s">
        <v>133</v>
      </c>
      <c r="E122" s="188" t="s">
        <v>185</v>
      </c>
      <c r="F122" s="189" t="s">
        <v>186</v>
      </c>
      <c r="G122" s="190" t="s">
        <v>171</v>
      </c>
      <c r="H122" s="191">
        <v>5.68</v>
      </c>
      <c r="I122" s="192"/>
      <c r="J122" s="193">
        <f>ROUND(I122*H122,2)</f>
        <v>0</v>
      </c>
      <c r="K122" s="189" t="s">
        <v>137</v>
      </c>
      <c r="L122" s="60"/>
      <c r="M122" s="194" t="s">
        <v>21</v>
      </c>
      <c r="N122" s="195" t="s">
        <v>43</v>
      </c>
      <c r="O122" s="41"/>
      <c r="P122" s="196">
        <f>O122*H122</f>
        <v>0</v>
      </c>
      <c r="Q122" s="196">
        <v>0</v>
      </c>
      <c r="R122" s="196">
        <f>Q122*H122</f>
        <v>0</v>
      </c>
      <c r="S122" s="196">
        <v>0</v>
      </c>
      <c r="T122" s="197">
        <f>S122*H122</f>
        <v>0</v>
      </c>
      <c r="AR122" s="23" t="s">
        <v>138</v>
      </c>
      <c r="AT122" s="23" t="s">
        <v>133</v>
      </c>
      <c r="AU122" s="23" t="s">
        <v>81</v>
      </c>
      <c r="AY122" s="23" t="s">
        <v>131</v>
      </c>
      <c r="BE122" s="198">
        <f>IF(N122="základní",J122,0)</f>
        <v>0</v>
      </c>
      <c r="BF122" s="198">
        <f>IF(N122="snížená",J122,0)</f>
        <v>0</v>
      </c>
      <c r="BG122" s="198">
        <f>IF(N122="zákl. přenesená",J122,0)</f>
        <v>0</v>
      </c>
      <c r="BH122" s="198">
        <f>IF(N122="sníž. přenesená",J122,0)</f>
        <v>0</v>
      </c>
      <c r="BI122" s="198">
        <f>IF(N122="nulová",J122,0)</f>
        <v>0</v>
      </c>
      <c r="BJ122" s="23" t="s">
        <v>79</v>
      </c>
      <c r="BK122" s="198">
        <f>ROUND(I122*H122,2)</f>
        <v>0</v>
      </c>
      <c r="BL122" s="23" t="s">
        <v>138</v>
      </c>
      <c r="BM122" s="23" t="s">
        <v>187</v>
      </c>
    </row>
    <row r="123" spans="2:65" s="11" customFormat="1" ht="13.5">
      <c r="B123" s="199"/>
      <c r="C123" s="200"/>
      <c r="D123" s="201" t="s">
        <v>140</v>
      </c>
      <c r="E123" s="202" t="s">
        <v>21</v>
      </c>
      <c r="F123" s="203" t="s">
        <v>188</v>
      </c>
      <c r="G123" s="200"/>
      <c r="H123" s="204">
        <v>5.68</v>
      </c>
      <c r="I123" s="205"/>
      <c r="J123" s="200"/>
      <c r="K123" s="200"/>
      <c r="L123" s="206"/>
      <c r="M123" s="207"/>
      <c r="N123" s="208"/>
      <c r="O123" s="208"/>
      <c r="P123" s="208"/>
      <c r="Q123" s="208"/>
      <c r="R123" s="208"/>
      <c r="S123" s="208"/>
      <c r="T123" s="209"/>
      <c r="AT123" s="210" t="s">
        <v>140</v>
      </c>
      <c r="AU123" s="210" t="s">
        <v>81</v>
      </c>
      <c r="AV123" s="11" t="s">
        <v>81</v>
      </c>
      <c r="AW123" s="11" t="s">
        <v>35</v>
      </c>
      <c r="AX123" s="11" t="s">
        <v>72</v>
      </c>
      <c r="AY123" s="210" t="s">
        <v>131</v>
      </c>
    </row>
    <row r="124" spans="2:65" s="13" customFormat="1" ht="13.5">
      <c r="B124" s="221"/>
      <c r="C124" s="222"/>
      <c r="D124" s="201" t="s">
        <v>140</v>
      </c>
      <c r="E124" s="223" t="s">
        <v>21</v>
      </c>
      <c r="F124" s="224" t="s">
        <v>158</v>
      </c>
      <c r="G124" s="222"/>
      <c r="H124" s="225">
        <v>5.68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140</v>
      </c>
      <c r="AU124" s="231" t="s">
        <v>81</v>
      </c>
      <c r="AV124" s="13" t="s">
        <v>138</v>
      </c>
      <c r="AW124" s="13" t="s">
        <v>35</v>
      </c>
      <c r="AX124" s="13" t="s">
        <v>79</v>
      </c>
      <c r="AY124" s="231" t="s">
        <v>131</v>
      </c>
    </row>
    <row r="125" spans="2:65" s="1" customFormat="1" ht="16.5" customHeight="1">
      <c r="B125" s="40"/>
      <c r="C125" s="187" t="s">
        <v>189</v>
      </c>
      <c r="D125" s="187" t="s">
        <v>133</v>
      </c>
      <c r="E125" s="188" t="s">
        <v>190</v>
      </c>
      <c r="F125" s="189" t="s">
        <v>191</v>
      </c>
      <c r="G125" s="190" t="s">
        <v>171</v>
      </c>
      <c r="H125" s="191">
        <v>14.3</v>
      </c>
      <c r="I125" s="192"/>
      <c r="J125" s="193">
        <f>ROUND(I125*H125,2)</f>
        <v>0</v>
      </c>
      <c r="K125" s="189" t="s">
        <v>137</v>
      </c>
      <c r="L125" s="60"/>
      <c r="M125" s="194" t="s">
        <v>21</v>
      </c>
      <c r="N125" s="195" t="s">
        <v>43</v>
      </c>
      <c r="O125" s="41"/>
      <c r="P125" s="196">
        <f>O125*H125</f>
        <v>0</v>
      </c>
      <c r="Q125" s="196">
        <v>0</v>
      </c>
      <c r="R125" s="196">
        <f>Q125*H125</f>
        <v>0</v>
      </c>
      <c r="S125" s="196">
        <v>0</v>
      </c>
      <c r="T125" s="197">
        <f>S125*H125</f>
        <v>0</v>
      </c>
      <c r="AR125" s="23" t="s">
        <v>138</v>
      </c>
      <c r="AT125" s="23" t="s">
        <v>133</v>
      </c>
      <c r="AU125" s="23" t="s">
        <v>81</v>
      </c>
      <c r="AY125" s="23" t="s">
        <v>131</v>
      </c>
      <c r="BE125" s="198">
        <f>IF(N125="základní",J125,0)</f>
        <v>0</v>
      </c>
      <c r="BF125" s="198">
        <f>IF(N125="snížená",J125,0)</f>
        <v>0</v>
      </c>
      <c r="BG125" s="198">
        <f>IF(N125="zákl. přenesená",J125,0)</f>
        <v>0</v>
      </c>
      <c r="BH125" s="198">
        <f>IF(N125="sníž. přenesená",J125,0)</f>
        <v>0</v>
      </c>
      <c r="BI125" s="198">
        <f>IF(N125="nulová",J125,0)</f>
        <v>0</v>
      </c>
      <c r="BJ125" s="23" t="s">
        <v>79</v>
      </c>
      <c r="BK125" s="198">
        <f>ROUND(I125*H125,2)</f>
        <v>0</v>
      </c>
      <c r="BL125" s="23" t="s">
        <v>138</v>
      </c>
      <c r="BM125" s="23" t="s">
        <v>192</v>
      </c>
    </row>
    <row r="126" spans="2:65" s="1" customFormat="1" ht="16.5" customHeight="1">
      <c r="B126" s="40"/>
      <c r="C126" s="187" t="s">
        <v>193</v>
      </c>
      <c r="D126" s="187" t="s">
        <v>133</v>
      </c>
      <c r="E126" s="188" t="s">
        <v>194</v>
      </c>
      <c r="F126" s="189" t="s">
        <v>195</v>
      </c>
      <c r="G126" s="190" t="s">
        <v>171</v>
      </c>
      <c r="H126" s="191">
        <v>122.28100000000001</v>
      </c>
      <c r="I126" s="192"/>
      <c r="J126" s="193">
        <f>ROUND(I126*H126,2)</f>
        <v>0</v>
      </c>
      <c r="K126" s="189" t="s">
        <v>137</v>
      </c>
      <c r="L126" s="60"/>
      <c r="M126" s="194" t="s">
        <v>21</v>
      </c>
      <c r="N126" s="195" t="s">
        <v>43</v>
      </c>
      <c r="O126" s="41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AR126" s="23" t="s">
        <v>138</v>
      </c>
      <c r="AT126" s="23" t="s">
        <v>133</v>
      </c>
      <c r="AU126" s="23" t="s">
        <v>81</v>
      </c>
      <c r="AY126" s="23" t="s">
        <v>131</v>
      </c>
      <c r="BE126" s="198">
        <f>IF(N126="základní",J126,0)</f>
        <v>0</v>
      </c>
      <c r="BF126" s="198">
        <f>IF(N126="snížená",J126,0)</f>
        <v>0</v>
      </c>
      <c r="BG126" s="198">
        <f>IF(N126="zákl. přenesená",J126,0)</f>
        <v>0</v>
      </c>
      <c r="BH126" s="198">
        <f>IF(N126="sníž. přenesená",J126,0)</f>
        <v>0</v>
      </c>
      <c r="BI126" s="198">
        <f>IF(N126="nulová",J126,0)</f>
        <v>0</v>
      </c>
      <c r="BJ126" s="23" t="s">
        <v>79</v>
      </c>
      <c r="BK126" s="198">
        <f>ROUND(I126*H126,2)</f>
        <v>0</v>
      </c>
      <c r="BL126" s="23" t="s">
        <v>138</v>
      </c>
      <c r="BM126" s="23" t="s">
        <v>196</v>
      </c>
    </row>
    <row r="127" spans="2:65" s="11" customFormat="1" ht="13.5">
      <c r="B127" s="199"/>
      <c r="C127" s="200"/>
      <c r="D127" s="201" t="s">
        <v>140</v>
      </c>
      <c r="E127" s="202" t="s">
        <v>21</v>
      </c>
      <c r="F127" s="203" t="s">
        <v>197</v>
      </c>
      <c r="G127" s="200"/>
      <c r="H127" s="204">
        <v>122.28100000000001</v>
      </c>
      <c r="I127" s="205"/>
      <c r="J127" s="200"/>
      <c r="K127" s="200"/>
      <c r="L127" s="206"/>
      <c r="M127" s="207"/>
      <c r="N127" s="208"/>
      <c r="O127" s="208"/>
      <c r="P127" s="208"/>
      <c r="Q127" s="208"/>
      <c r="R127" s="208"/>
      <c r="S127" s="208"/>
      <c r="T127" s="209"/>
      <c r="AT127" s="210" t="s">
        <v>140</v>
      </c>
      <c r="AU127" s="210" t="s">
        <v>81</v>
      </c>
      <c r="AV127" s="11" t="s">
        <v>81</v>
      </c>
      <c r="AW127" s="11" t="s">
        <v>35</v>
      </c>
      <c r="AX127" s="11" t="s">
        <v>72</v>
      </c>
      <c r="AY127" s="210" t="s">
        <v>131</v>
      </c>
    </row>
    <row r="128" spans="2:65" s="13" customFormat="1" ht="13.5">
      <c r="B128" s="221"/>
      <c r="C128" s="222"/>
      <c r="D128" s="201" t="s">
        <v>140</v>
      </c>
      <c r="E128" s="223" t="s">
        <v>21</v>
      </c>
      <c r="F128" s="224" t="s">
        <v>158</v>
      </c>
      <c r="G128" s="222"/>
      <c r="H128" s="225">
        <v>122.28100000000001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140</v>
      </c>
      <c r="AU128" s="231" t="s">
        <v>81</v>
      </c>
      <c r="AV128" s="13" t="s">
        <v>138</v>
      </c>
      <c r="AW128" s="13" t="s">
        <v>35</v>
      </c>
      <c r="AX128" s="13" t="s">
        <v>79</v>
      </c>
      <c r="AY128" s="231" t="s">
        <v>131</v>
      </c>
    </row>
    <row r="129" spans="2:65" s="1" customFormat="1" ht="16.5" customHeight="1">
      <c r="B129" s="40"/>
      <c r="C129" s="187" t="s">
        <v>198</v>
      </c>
      <c r="D129" s="187" t="s">
        <v>133</v>
      </c>
      <c r="E129" s="188" t="s">
        <v>199</v>
      </c>
      <c r="F129" s="189" t="s">
        <v>200</v>
      </c>
      <c r="G129" s="190" t="s">
        <v>171</v>
      </c>
      <c r="H129" s="191">
        <v>122.28100000000001</v>
      </c>
      <c r="I129" s="192"/>
      <c r="J129" s="193">
        <f>ROUND(I129*H129,2)</f>
        <v>0</v>
      </c>
      <c r="K129" s="189" t="s">
        <v>137</v>
      </c>
      <c r="L129" s="60"/>
      <c r="M129" s="194" t="s">
        <v>21</v>
      </c>
      <c r="N129" s="195" t="s">
        <v>43</v>
      </c>
      <c r="O129" s="41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AR129" s="23" t="s">
        <v>138</v>
      </c>
      <c r="AT129" s="23" t="s">
        <v>133</v>
      </c>
      <c r="AU129" s="23" t="s">
        <v>81</v>
      </c>
      <c r="AY129" s="23" t="s">
        <v>131</v>
      </c>
      <c r="BE129" s="198">
        <f>IF(N129="základní",J129,0)</f>
        <v>0</v>
      </c>
      <c r="BF129" s="198">
        <f>IF(N129="snížená",J129,0)</f>
        <v>0</v>
      </c>
      <c r="BG129" s="198">
        <f>IF(N129="zákl. přenesená",J129,0)</f>
        <v>0</v>
      </c>
      <c r="BH129" s="198">
        <f>IF(N129="sníž. přenesená",J129,0)</f>
        <v>0</v>
      </c>
      <c r="BI129" s="198">
        <f>IF(N129="nulová",J129,0)</f>
        <v>0</v>
      </c>
      <c r="BJ129" s="23" t="s">
        <v>79</v>
      </c>
      <c r="BK129" s="198">
        <f>ROUND(I129*H129,2)</f>
        <v>0</v>
      </c>
      <c r="BL129" s="23" t="s">
        <v>138</v>
      </c>
      <c r="BM129" s="23" t="s">
        <v>201</v>
      </c>
    </row>
    <row r="130" spans="2:65" s="1" customFormat="1" ht="16.5" customHeight="1">
      <c r="B130" s="40"/>
      <c r="C130" s="187" t="s">
        <v>202</v>
      </c>
      <c r="D130" s="187" t="s">
        <v>133</v>
      </c>
      <c r="E130" s="188" t="s">
        <v>203</v>
      </c>
      <c r="F130" s="189" t="s">
        <v>204</v>
      </c>
      <c r="G130" s="190" t="s">
        <v>205</v>
      </c>
      <c r="H130" s="191">
        <v>244.56200000000001</v>
      </c>
      <c r="I130" s="192"/>
      <c r="J130" s="193">
        <f>ROUND(I130*H130,2)</f>
        <v>0</v>
      </c>
      <c r="K130" s="189" t="s">
        <v>137</v>
      </c>
      <c r="L130" s="60"/>
      <c r="M130" s="194" t="s">
        <v>21</v>
      </c>
      <c r="N130" s="195" t="s">
        <v>43</v>
      </c>
      <c r="O130" s="41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AR130" s="23" t="s">
        <v>138</v>
      </c>
      <c r="AT130" s="23" t="s">
        <v>133</v>
      </c>
      <c r="AU130" s="23" t="s">
        <v>81</v>
      </c>
      <c r="AY130" s="23" t="s">
        <v>131</v>
      </c>
      <c r="BE130" s="198">
        <f>IF(N130="základní",J130,0)</f>
        <v>0</v>
      </c>
      <c r="BF130" s="198">
        <f>IF(N130="snížená",J130,0)</f>
        <v>0</v>
      </c>
      <c r="BG130" s="198">
        <f>IF(N130="zákl. přenesená",J130,0)</f>
        <v>0</v>
      </c>
      <c r="BH130" s="198">
        <f>IF(N130="sníž. přenesená",J130,0)</f>
        <v>0</v>
      </c>
      <c r="BI130" s="198">
        <f>IF(N130="nulová",J130,0)</f>
        <v>0</v>
      </c>
      <c r="BJ130" s="23" t="s">
        <v>79</v>
      </c>
      <c r="BK130" s="198">
        <f>ROUND(I130*H130,2)</f>
        <v>0</v>
      </c>
      <c r="BL130" s="23" t="s">
        <v>138</v>
      </c>
      <c r="BM130" s="23" t="s">
        <v>206</v>
      </c>
    </row>
    <row r="131" spans="2:65" s="11" customFormat="1" ht="13.5">
      <c r="B131" s="199"/>
      <c r="C131" s="200"/>
      <c r="D131" s="201" t="s">
        <v>140</v>
      </c>
      <c r="E131" s="202" t="s">
        <v>21</v>
      </c>
      <c r="F131" s="203" t="s">
        <v>207</v>
      </c>
      <c r="G131" s="200"/>
      <c r="H131" s="204">
        <v>122.28100000000001</v>
      </c>
      <c r="I131" s="205"/>
      <c r="J131" s="200"/>
      <c r="K131" s="200"/>
      <c r="L131" s="206"/>
      <c r="M131" s="207"/>
      <c r="N131" s="208"/>
      <c r="O131" s="208"/>
      <c r="P131" s="208"/>
      <c r="Q131" s="208"/>
      <c r="R131" s="208"/>
      <c r="S131" s="208"/>
      <c r="T131" s="209"/>
      <c r="AT131" s="210" t="s">
        <v>140</v>
      </c>
      <c r="AU131" s="210" t="s">
        <v>81</v>
      </c>
      <c r="AV131" s="11" t="s">
        <v>81</v>
      </c>
      <c r="AW131" s="11" t="s">
        <v>35</v>
      </c>
      <c r="AX131" s="11" t="s">
        <v>72</v>
      </c>
      <c r="AY131" s="210" t="s">
        <v>131</v>
      </c>
    </row>
    <row r="132" spans="2:65" s="13" customFormat="1" ht="13.5">
      <c r="B132" s="221"/>
      <c r="C132" s="222"/>
      <c r="D132" s="201" t="s">
        <v>140</v>
      </c>
      <c r="E132" s="223" t="s">
        <v>21</v>
      </c>
      <c r="F132" s="224" t="s">
        <v>158</v>
      </c>
      <c r="G132" s="222"/>
      <c r="H132" s="225">
        <v>122.28100000000001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140</v>
      </c>
      <c r="AU132" s="231" t="s">
        <v>81</v>
      </c>
      <c r="AV132" s="13" t="s">
        <v>138</v>
      </c>
      <c r="AW132" s="13" t="s">
        <v>35</v>
      </c>
      <c r="AX132" s="13" t="s">
        <v>79</v>
      </c>
      <c r="AY132" s="231" t="s">
        <v>131</v>
      </c>
    </row>
    <row r="133" spans="2:65" s="11" customFormat="1" ht="13.5">
      <c r="B133" s="199"/>
      <c r="C133" s="200"/>
      <c r="D133" s="201" t="s">
        <v>140</v>
      </c>
      <c r="E133" s="200"/>
      <c r="F133" s="203" t="s">
        <v>208</v>
      </c>
      <c r="G133" s="200"/>
      <c r="H133" s="204">
        <v>244.56200000000001</v>
      </c>
      <c r="I133" s="205"/>
      <c r="J133" s="200"/>
      <c r="K133" s="200"/>
      <c r="L133" s="206"/>
      <c r="M133" s="207"/>
      <c r="N133" s="208"/>
      <c r="O133" s="208"/>
      <c r="P133" s="208"/>
      <c r="Q133" s="208"/>
      <c r="R133" s="208"/>
      <c r="S133" s="208"/>
      <c r="T133" s="209"/>
      <c r="AT133" s="210" t="s">
        <v>140</v>
      </c>
      <c r="AU133" s="210" t="s">
        <v>81</v>
      </c>
      <c r="AV133" s="11" t="s">
        <v>81</v>
      </c>
      <c r="AW133" s="11" t="s">
        <v>6</v>
      </c>
      <c r="AX133" s="11" t="s">
        <v>79</v>
      </c>
      <c r="AY133" s="210" t="s">
        <v>131</v>
      </c>
    </row>
    <row r="134" spans="2:65" s="1" customFormat="1" ht="16.5" customHeight="1">
      <c r="B134" s="40"/>
      <c r="C134" s="187" t="s">
        <v>10</v>
      </c>
      <c r="D134" s="187" t="s">
        <v>133</v>
      </c>
      <c r="E134" s="188" t="s">
        <v>209</v>
      </c>
      <c r="F134" s="189" t="s">
        <v>210</v>
      </c>
      <c r="G134" s="190" t="s">
        <v>171</v>
      </c>
      <c r="H134" s="191">
        <v>24.3</v>
      </c>
      <c r="I134" s="192"/>
      <c r="J134" s="193">
        <f>ROUND(I134*H134,2)</f>
        <v>0</v>
      </c>
      <c r="K134" s="189" t="s">
        <v>137</v>
      </c>
      <c r="L134" s="60"/>
      <c r="M134" s="194" t="s">
        <v>21</v>
      </c>
      <c r="N134" s="195" t="s">
        <v>43</v>
      </c>
      <c r="O134" s="41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AR134" s="23" t="s">
        <v>138</v>
      </c>
      <c r="AT134" s="23" t="s">
        <v>133</v>
      </c>
      <c r="AU134" s="23" t="s">
        <v>81</v>
      </c>
      <c r="AY134" s="23" t="s">
        <v>131</v>
      </c>
      <c r="BE134" s="198">
        <f>IF(N134="základní",J134,0)</f>
        <v>0</v>
      </c>
      <c r="BF134" s="198">
        <f>IF(N134="snížená",J134,0)</f>
        <v>0</v>
      </c>
      <c r="BG134" s="198">
        <f>IF(N134="zákl. přenesená",J134,0)</f>
        <v>0</v>
      </c>
      <c r="BH134" s="198">
        <f>IF(N134="sníž. přenesená",J134,0)</f>
        <v>0</v>
      </c>
      <c r="BI134" s="198">
        <f>IF(N134="nulová",J134,0)</f>
        <v>0</v>
      </c>
      <c r="BJ134" s="23" t="s">
        <v>79</v>
      </c>
      <c r="BK134" s="198">
        <f>ROUND(I134*H134,2)</f>
        <v>0</v>
      </c>
      <c r="BL134" s="23" t="s">
        <v>138</v>
      </c>
      <c r="BM134" s="23" t="s">
        <v>211</v>
      </c>
    </row>
    <row r="135" spans="2:65" s="11" customFormat="1" ht="13.5">
      <c r="B135" s="199"/>
      <c r="C135" s="200"/>
      <c r="D135" s="201" t="s">
        <v>140</v>
      </c>
      <c r="E135" s="202" t="s">
        <v>21</v>
      </c>
      <c r="F135" s="203" t="s">
        <v>174</v>
      </c>
      <c r="G135" s="200"/>
      <c r="H135" s="204">
        <v>24.3</v>
      </c>
      <c r="I135" s="205"/>
      <c r="J135" s="200"/>
      <c r="K135" s="200"/>
      <c r="L135" s="206"/>
      <c r="M135" s="207"/>
      <c r="N135" s="208"/>
      <c r="O135" s="208"/>
      <c r="P135" s="208"/>
      <c r="Q135" s="208"/>
      <c r="R135" s="208"/>
      <c r="S135" s="208"/>
      <c r="T135" s="209"/>
      <c r="AT135" s="210" t="s">
        <v>140</v>
      </c>
      <c r="AU135" s="210" t="s">
        <v>81</v>
      </c>
      <c r="AV135" s="11" t="s">
        <v>81</v>
      </c>
      <c r="AW135" s="11" t="s">
        <v>35</v>
      </c>
      <c r="AX135" s="11" t="s">
        <v>72</v>
      </c>
      <c r="AY135" s="210" t="s">
        <v>131</v>
      </c>
    </row>
    <row r="136" spans="2:65" s="13" customFormat="1" ht="13.5">
      <c r="B136" s="221"/>
      <c r="C136" s="222"/>
      <c r="D136" s="201" t="s">
        <v>140</v>
      </c>
      <c r="E136" s="223" t="s">
        <v>21</v>
      </c>
      <c r="F136" s="224" t="s">
        <v>158</v>
      </c>
      <c r="G136" s="222"/>
      <c r="H136" s="225">
        <v>24.3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140</v>
      </c>
      <c r="AU136" s="231" t="s">
        <v>81</v>
      </c>
      <c r="AV136" s="13" t="s">
        <v>138</v>
      </c>
      <c r="AW136" s="13" t="s">
        <v>35</v>
      </c>
      <c r="AX136" s="13" t="s">
        <v>79</v>
      </c>
      <c r="AY136" s="231" t="s">
        <v>131</v>
      </c>
    </row>
    <row r="137" spans="2:65" s="1" customFormat="1" ht="16.5" customHeight="1">
      <c r="B137" s="40"/>
      <c r="C137" s="232" t="s">
        <v>212</v>
      </c>
      <c r="D137" s="232" t="s">
        <v>213</v>
      </c>
      <c r="E137" s="233" t="s">
        <v>214</v>
      </c>
      <c r="F137" s="234" t="s">
        <v>215</v>
      </c>
      <c r="G137" s="235" t="s">
        <v>205</v>
      </c>
      <c r="H137" s="236">
        <v>5.8</v>
      </c>
      <c r="I137" s="237"/>
      <c r="J137" s="238">
        <f>ROUND(I137*H137,2)</f>
        <v>0</v>
      </c>
      <c r="K137" s="234" t="s">
        <v>137</v>
      </c>
      <c r="L137" s="239"/>
      <c r="M137" s="240" t="s">
        <v>21</v>
      </c>
      <c r="N137" s="241" t="s">
        <v>43</v>
      </c>
      <c r="O137" s="41"/>
      <c r="P137" s="196">
        <f>O137*H137</f>
        <v>0</v>
      </c>
      <c r="Q137" s="196">
        <v>1</v>
      </c>
      <c r="R137" s="196">
        <f>Q137*H137</f>
        <v>5.8</v>
      </c>
      <c r="S137" s="196">
        <v>0</v>
      </c>
      <c r="T137" s="197">
        <f>S137*H137</f>
        <v>0</v>
      </c>
      <c r="AR137" s="23" t="s">
        <v>168</v>
      </c>
      <c r="AT137" s="23" t="s">
        <v>213</v>
      </c>
      <c r="AU137" s="23" t="s">
        <v>81</v>
      </c>
      <c r="AY137" s="23" t="s">
        <v>131</v>
      </c>
      <c r="BE137" s="198">
        <f>IF(N137="základní",J137,0)</f>
        <v>0</v>
      </c>
      <c r="BF137" s="198">
        <f>IF(N137="snížená",J137,0)</f>
        <v>0</v>
      </c>
      <c r="BG137" s="198">
        <f>IF(N137="zákl. přenesená",J137,0)</f>
        <v>0</v>
      </c>
      <c r="BH137" s="198">
        <f>IF(N137="sníž. přenesená",J137,0)</f>
        <v>0</v>
      </c>
      <c r="BI137" s="198">
        <f>IF(N137="nulová",J137,0)</f>
        <v>0</v>
      </c>
      <c r="BJ137" s="23" t="s">
        <v>79</v>
      </c>
      <c r="BK137" s="198">
        <f>ROUND(I137*H137,2)</f>
        <v>0</v>
      </c>
      <c r="BL137" s="23" t="s">
        <v>138</v>
      </c>
      <c r="BM137" s="23" t="s">
        <v>216</v>
      </c>
    </row>
    <row r="138" spans="2:65" s="11" customFormat="1" ht="13.5">
      <c r="B138" s="199"/>
      <c r="C138" s="200"/>
      <c r="D138" s="201" t="s">
        <v>140</v>
      </c>
      <c r="E138" s="202" t="s">
        <v>21</v>
      </c>
      <c r="F138" s="203" t="s">
        <v>217</v>
      </c>
      <c r="G138" s="200"/>
      <c r="H138" s="204">
        <v>2.9</v>
      </c>
      <c r="I138" s="205"/>
      <c r="J138" s="200"/>
      <c r="K138" s="200"/>
      <c r="L138" s="206"/>
      <c r="M138" s="207"/>
      <c r="N138" s="208"/>
      <c r="O138" s="208"/>
      <c r="P138" s="208"/>
      <c r="Q138" s="208"/>
      <c r="R138" s="208"/>
      <c r="S138" s="208"/>
      <c r="T138" s="209"/>
      <c r="AT138" s="210" t="s">
        <v>140</v>
      </c>
      <c r="AU138" s="210" t="s">
        <v>81</v>
      </c>
      <c r="AV138" s="11" t="s">
        <v>81</v>
      </c>
      <c r="AW138" s="11" t="s">
        <v>35</v>
      </c>
      <c r="AX138" s="11" t="s">
        <v>72</v>
      </c>
      <c r="AY138" s="210" t="s">
        <v>131</v>
      </c>
    </row>
    <row r="139" spans="2:65" s="13" customFormat="1" ht="13.5">
      <c r="B139" s="221"/>
      <c r="C139" s="222"/>
      <c r="D139" s="201" t="s">
        <v>140</v>
      </c>
      <c r="E139" s="223" t="s">
        <v>21</v>
      </c>
      <c r="F139" s="224" t="s">
        <v>158</v>
      </c>
      <c r="G139" s="222"/>
      <c r="H139" s="225">
        <v>2.9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140</v>
      </c>
      <c r="AU139" s="231" t="s">
        <v>81</v>
      </c>
      <c r="AV139" s="13" t="s">
        <v>138</v>
      </c>
      <c r="AW139" s="13" t="s">
        <v>35</v>
      </c>
      <c r="AX139" s="13" t="s">
        <v>79</v>
      </c>
      <c r="AY139" s="231" t="s">
        <v>131</v>
      </c>
    </row>
    <row r="140" spans="2:65" s="11" customFormat="1" ht="13.5">
      <c r="B140" s="199"/>
      <c r="C140" s="200"/>
      <c r="D140" s="201" t="s">
        <v>140</v>
      </c>
      <c r="E140" s="200"/>
      <c r="F140" s="203" t="s">
        <v>218</v>
      </c>
      <c r="G140" s="200"/>
      <c r="H140" s="204">
        <v>5.8</v>
      </c>
      <c r="I140" s="205"/>
      <c r="J140" s="200"/>
      <c r="K140" s="200"/>
      <c r="L140" s="206"/>
      <c r="M140" s="207"/>
      <c r="N140" s="208"/>
      <c r="O140" s="208"/>
      <c r="P140" s="208"/>
      <c r="Q140" s="208"/>
      <c r="R140" s="208"/>
      <c r="S140" s="208"/>
      <c r="T140" s="209"/>
      <c r="AT140" s="210" t="s">
        <v>140</v>
      </c>
      <c r="AU140" s="210" t="s">
        <v>81</v>
      </c>
      <c r="AV140" s="11" t="s">
        <v>81</v>
      </c>
      <c r="AW140" s="11" t="s">
        <v>6</v>
      </c>
      <c r="AX140" s="11" t="s">
        <v>79</v>
      </c>
      <c r="AY140" s="210" t="s">
        <v>131</v>
      </c>
    </row>
    <row r="141" spans="2:65" s="1" customFormat="1" ht="16.5" customHeight="1">
      <c r="B141" s="40"/>
      <c r="C141" s="232" t="s">
        <v>219</v>
      </c>
      <c r="D141" s="232" t="s">
        <v>213</v>
      </c>
      <c r="E141" s="233" t="s">
        <v>220</v>
      </c>
      <c r="F141" s="234" t="s">
        <v>221</v>
      </c>
      <c r="G141" s="235" t="s">
        <v>205</v>
      </c>
      <c r="H141" s="236">
        <v>43.014000000000003</v>
      </c>
      <c r="I141" s="237"/>
      <c r="J141" s="238">
        <f>ROUND(I141*H141,2)</f>
        <v>0</v>
      </c>
      <c r="K141" s="234" t="s">
        <v>137</v>
      </c>
      <c r="L141" s="239"/>
      <c r="M141" s="240" t="s">
        <v>21</v>
      </c>
      <c r="N141" s="241" t="s">
        <v>43</v>
      </c>
      <c r="O141" s="41"/>
      <c r="P141" s="196">
        <f>O141*H141</f>
        <v>0</v>
      </c>
      <c r="Q141" s="196">
        <v>1</v>
      </c>
      <c r="R141" s="196">
        <f>Q141*H141</f>
        <v>43.014000000000003</v>
      </c>
      <c r="S141" s="196">
        <v>0</v>
      </c>
      <c r="T141" s="197">
        <f>S141*H141</f>
        <v>0</v>
      </c>
      <c r="AR141" s="23" t="s">
        <v>168</v>
      </c>
      <c r="AT141" s="23" t="s">
        <v>213</v>
      </c>
      <c r="AU141" s="23" t="s">
        <v>81</v>
      </c>
      <c r="AY141" s="23" t="s">
        <v>131</v>
      </c>
      <c r="BE141" s="198">
        <f>IF(N141="základní",J141,0)</f>
        <v>0</v>
      </c>
      <c r="BF141" s="198">
        <f>IF(N141="snížená",J141,0)</f>
        <v>0</v>
      </c>
      <c r="BG141" s="198">
        <f>IF(N141="zákl. přenesená",J141,0)</f>
        <v>0</v>
      </c>
      <c r="BH141" s="198">
        <f>IF(N141="sníž. přenesená",J141,0)</f>
        <v>0</v>
      </c>
      <c r="BI141" s="198">
        <f>IF(N141="nulová",J141,0)</f>
        <v>0</v>
      </c>
      <c r="BJ141" s="23" t="s">
        <v>79</v>
      </c>
      <c r="BK141" s="198">
        <f>ROUND(I141*H141,2)</f>
        <v>0</v>
      </c>
      <c r="BL141" s="23" t="s">
        <v>138</v>
      </c>
      <c r="BM141" s="23" t="s">
        <v>222</v>
      </c>
    </row>
    <row r="142" spans="2:65" s="11" customFormat="1" ht="13.5">
      <c r="B142" s="199"/>
      <c r="C142" s="200"/>
      <c r="D142" s="201" t="s">
        <v>140</v>
      </c>
      <c r="E142" s="202" t="s">
        <v>21</v>
      </c>
      <c r="F142" s="203" t="s">
        <v>223</v>
      </c>
      <c r="G142" s="200"/>
      <c r="H142" s="204">
        <v>21.4</v>
      </c>
      <c r="I142" s="205"/>
      <c r="J142" s="200"/>
      <c r="K142" s="200"/>
      <c r="L142" s="206"/>
      <c r="M142" s="207"/>
      <c r="N142" s="208"/>
      <c r="O142" s="208"/>
      <c r="P142" s="208"/>
      <c r="Q142" s="208"/>
      <c r="R142" s="208"/>
      <c r="S142" s="208"/>
      <c r="T142" s="209"/>
      <c r="AT142" s="210" t="s">
        <v>140</v>
      </c>
      <c r="AU142" s="210" t="s">
        <v>81</v>
      </c>
      <c r="AV142" s="11" t="s">
        <v>81</v>
      </c>
      <c r="AW142" s="11" t="s">
        <v>35</v>
      </c>
      <c r="AX142" s="11" t="s">
        <v>72</v>
      </c>
      <c r="AY142" s="210" t="s">
        <v>131</v>
      </c>
    </row>
    <row r="143" spans="2:65" s="13" customFormat="1" ht="13.5">
      <c r="B143" s="221"/>
      <c r="C143" s="222"/>
      <c r="D143" s="201" t="s">
        <v>140</v>
      </c>
      <c r="E143" s="223" t="s">
        <v>21</v>
      </c>
      <c r="F143" s="224" t="s">
        <v>158</v>
      </c>
      <c r="G143" s="222"/>
      <c r="H143" s="225">
        <v>21.4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140</v>
      </c>
      <c r="AU143" s="231" t="s">
        <v>81</v>
      </c>
      <c r="AV143" s="13" t="s">
        <v>138</v>
      </c>
      <c r="AW143" s="13" t="s">
        <v>35</v>
      </c>
      <c r="AX143" s="13" t="s">
        <v>79</v>
      </c>
      <c r="AY143" s="231" t="s">
        <v>131</v>
      </c>
    </row>
    <row r="144" spans="2:65" s="11" customFormat="1" ht="13.5">
      <c r="B144" s="199"/>
      <c r="C144" s="200"/>
      <c r="D144" s="201" t="s">
        <v>140</v>
      </c>
      <c r="E144" s="200"/>
      <c r="F144" s="203" t="s">
        <v>224</v>
      </c>
      <c r="G144" s="200"/>
      <c r="H144" s="204">
        <v>43.014000000000003</v>
      </c>
      <c r="I144" s="205"/>
      <c r="J144" s="200"/>
      <c r="K144" s="200"/>
      <c r="L144" s="206"/>
      <c r="M144" s="207"/>
      <c r="N144" s="208"/>
      <c r="O144" s="208"/>
      <c r="P144" s="208"/>
      <c r="Q144" s="208"/>
      <c r="R144" s="208"/>
      <c r="S144" s="208"/>
      <c r="T144" s="209"/>
      <c r="AT144" s="210" t="s">
        <v>140</v>
      </c>
      <c r="AU144" s="210" t="s">
        <v>81</v>
      </c>
      <c r="AV144" s="11" t="s">
        <v>81</v>
      </c>
      <c r="AW144" s="11" t="s">
        <v>6</v>
      </c>
      <c r="AX144" s="11" t="s">
        <v>79</v>
      </c>
      <c r="AY144" s="210" t="s">
        <v>131</v>
      </c>
    </row>
    <row r="145" spans="2:65" s="1" customFormat="1" ht="25.5" customHeight="1">
      <c r="B145" s="40"/>
      <c r="C145" s="187" t="s">
        <v>225</v>
      </c>
      <c r="D145" s="187" t="s">
        <v>133</v>
      </c>
      <c r="E145" s="188" t="s">
        <v>226</v>
      </c>
      <c r="F145" s="189" t="s">
        <v>227</v>
      </c>
      <c r="G145" s="190" t="s">
        <v>136</v>
      </c>
      <c r="H145" s="191">
        <v>72</v>
      </c>
      <c r="I145" s="192"/>
      <c r="J145" s="193">
        <f>ROUND(I145*H145,2)</f>
        <v>0</v>
      </c>
      <c r="K145" s="189" t="s">
        <v>137</v>
      </c>
      <c r="L145" s="60"/>
      <c r="M145" s="194" t="s">
        <v>21</v>
      </c>
      <c r="N145" s="195" t="s">
        <v>43</v>
      </c>
      <c r="O145" s="41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AR145" s="23" t="s">
        <v>138</v>
      </c>
      <c r="AT145" s="23" t="s">
        <v>133</v>
      </c>
      <c r="AU145" s="23" t="s">
        <v>81</v>
      </c>
      <c r="AY145" s="23" t="s">
        <v>131</v>
      </c>
      <c r="BE145" s="198">
        <f>IF(N145="základní",J145,0)</f>
        <v>0</v>
      </c>
      <c r="BF145" s="198">
        <f>IF(N145="snížená",J145,0)</f>
        <v>0</v>
      </c>
      <c r="BG145" s="198">
        <f>IF(N145="zákl. přenesená",J145,0)</f>
        <v>0</v>
      </c>
      <c r="BH145" s="198">
        <f>IF(N145="sníž. přenesená",J145,0)</f>
        <v>0</v>
      </c>
      <c r="BI145" s="198">
        <f>IF(N145="nulová",J145,0)</f>
        <v>0</v>
      </c>
      <c r="BJ145" s="23" t="s">
        <v>79</v>
      </c>
      <c r="BK145" s="198">
        <f>ROUND(I145*H145,2)</f>
        <v>0</v>
      </c>
      <c r="BL145" s="23" t="s">
        <v>138</v>
      </c>
      <c r="BM145" s="23" t="s">
        <v>228</v>
      </c>
    </row>
    <row r="146" spans="2:65" s="1" customFormat="1" ht="16.5" customHeight="1">
      <c r="B146" s="40"/>
      <c r="C146" s="232" t="s">
        <v>229</v>
      </c>
      <c r="D146" s="232" t="s">
        <v>213</v>
      </c>
      <c r="E146" s="233" t="s">
        <v>230</v>
      </c>
      <c r="F146" s="234" t="s">
        <v>231</v>
      </c>
      <c r="G146" s="235" t="s">
        <v>171</v>
      </c>
      <c r="H146" s="236">
        <v>10.8</v>
      </c>
      <c r="I146" s="237"/>
      <c r="J146" s="238">
        <f>ROUND(I146*H146,2)</f>
        <v>0</v>
      </c>
      <c r="K146" s="234" t="s">
        <v>137</v>
      </c>
      <c r="L146" s="239"/>
      <c r="M146" s="240" t="s">
        <v>21</v>
      </c>
      <c r="N146" s="241" t="s">
        <v>43</v>
      </c>
      <c r="O146" s="41"/>
      <c r="P146" s="196">
        <f>O146*H146</f>
        <v>0</v>
      </c>
      <c r="Q146" s="196">
        <v>0.21</v>
      </c>
      <c r="R146" s="196">
        <f>Q146*H146</f>
        <v>2.2680000000000002</v>
      </c>
      <c r="S146" s="196">
        <v>0</v>
      </c>
      <c r="T146" s="197">
        <f>S146*H146</f>
        <v>0</v>
      </c>
      <c r="AR146" s="23" t="s">
        <v>168</v>
      </c>
      <c r="AT146" s="23" t="s">
        <v>213</v>
      </c>
      <c r="AU146" s="23" t="s">
        <v>81</v>
      </c>
      <c r="AY146" s="23" t="s">
        <v>131</v>
      </c>
      <c r="BE146" s="198">
        <f>IF(N146="základní",J146,0)</f>
        <v>0</v>
      </c>
      <c r="BF146" s="198">
        <f>IF(N146="snížená",J146,0)</f>
        <v>0</v>
      </c>
      <c r="BG146" s="198">
        <f>IF(N146="zákl. přenesená",J146,0)</f>
        <v>0</v>
      </c>
      <c r="BH146" s="198">
        <f>IF(N146="sníž. přenesená",J146,0)</f>
        <v>0</v>
      </c>
      <c r="BI146" s="198">
        <f>IF(N146="nulová",J146,0)</f>
        <v>0</v>
      </c>
      <c r="BJ146" s="23" t="s">
        <v>79</v>
      </c>
      <c r="BK146" s="198">
        <f>ROUND(I146*H146,2)</f>
        <v>0</v>
      </c>
      <c r="BL146" s="23" t="s">
        <v>138</v>
      </c>
      <c r="BM146" s="23" t="s">
        <v>232</v>
      </c>
    </row>
    <row r="147" spans="2:65" s="11" customFormat="1" ht="13.5">
      <c r="B147" s="199"/>
      <c r="C147" s="200"/>
      <c r="D147" s="201" t="s">
        <v>140</v>
      </c>
      <c r="E147" s="202" t="s">
        <v>21</v>
      </c>
      <c r="F147" s="203" t="s">
        <v>233</v>
      </c>
      <c r="G147" s="200"/>
      <c r="H147" s="204">
        <v>10.8</v>
      </c>
      <c r="I147" s="205"/>
      <c r="J147" s="200"/>
      <c r="K147" s="200"/>
      <c r="L147" s="206"/>
      <c r="M147" s="207"/>
      <c r="N147" s="208"/>
      <c r="O147" s="208"/>
      <c r="P147" s="208"/>
      <c r="Q147" s="208"/>
      <c r="R147" s="208"/>
      <c r="S147" s="208"/>
      <c r="T147" s="209"/>
      <c r="AT147" s="210" t="s">
        <v>140</v>
      </c>
      <c r="AU147" s="210" t="s">
        <v>81</v>
      </c>
      <c r="AV147" s="11" t="s">
        <v>81</v>
      </c>
      <c r="AW147" s="11" t="s">
        <v>35</v>
      </c>
      <c r="AX147" s="11" t="s">
        <v>79</v>
      </c>
      <c r="AY147" s="210" t="s">
        <v>131</v>
      </c>
    </row>
    <row r="148" spans="2:65" s="1" customFormat="1" ht="25.5" customHeight="1">
      <c r="B148" s="40"/>
      <c r="C148" s="187" t="s">
        <v>234</v>
      </c>
      <c r="D148" s="187" t="s">
        <v>133</v>
      </c>
      <c r="E148" s="188" t="s">
        <v>235</v>
      </c>
      <c r="F148" s="189" t="s">
        <v>236</v>
      </c>
      <c r="G148" s="190" t="s">
        <v>136</v>
      </c>
      <c r="H148" s="191">
        <v>72</v>
      </c>
      <c r="I148" s="192"/>
      <c r="J148" s="193">
        <f>ROUND(I148*H148,2)</f>
        <v>0</v>
      </c>
      <c r="K148" s="189" t="s">
        <v>137</v>
      </c>
      <c r="L148" s="60"/>
      <c r="M148" s="194" t="s">
        <v>21</v>
      </c>
      <c r="N148" s="195" t="s">
        <v>43</v>
      </c>
      <c r="O148" s="41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AR148" s="23" t="s">
        <v>138</v>
      </c>
      <c r="AT148" s="23" t="s">
        <v>133</v>
      </c>
      <c r="AU148" s="23" t="s">
        <v>81</v>
      </c>
      <c r="AY148" s="23" t="s">
        <v>131</v>
      </c>
      <c r="BE148" s="198">
        <f>IF(N148="základní",J148,0)</f>
        <v>0</v>
      </c>
      <c r="BF148" s="198">
        <f>IF(N148="snížená",J148,0)</f>
        <v>0</v>
      </c>
      <c r="BG148" s="198">
        <f>IF(N148="zákl. přenesená",J148,0)</f>
        <v>0</v>
      </c>
      <c r="BH148" s="198">
        <f>IF(N148="sníž. přenesená",J148,0)</f>
        <v>0</v>
      </c>
      <c r="BI148" s="198">
        <f>IF(N148="nulová",J148,0)</f>
        <v>0</v>
      </c>
      <c r="BJ148" s="23" t="s">
        <v>79</v>
      </c>
      <c r="BK148" s="198">
        <f>ROUND(I148*H148,2)</f>
        <v>0</v>
      </c>
      <c r="BL148" s="23" t="s">
        <v>138</v>
      </c>
      <c r="BM148" s="23" t="s">
        <v>237</v>
      </c>
    </row>
    <row r="149" spans="2:65" s="1" customFormat="1" ht="16.5" customHeight="1">
      <c r="B149" s="40"/>
      <c r="C149" s="232" t="s">
        <v>9</v>
      </c>
      <c r="D149" s="232" t="s">
        <v>213</v>
      </c>
      <c r="E149" s="233" t="s">
        <v>238</v>
      </c>
      <c r="F149" s="234" t="s">
        <v>239</v>
      </c>
      <c r="G149" s="235" t="s">
        <v>240</v>
      </c>
      <c r="H149" s="236">
        <v>1.08</v>
      </c>
      <c r="I149" s="237"/>
      <c r="J149" s="238">
        <f>ROUND(I149*H149,2)</f>
        <v>0</v>
      </c>
      <c r="K149" s="234" t="s">
        <v>137</v>
      </c>
      <c r="L149" s="239"/>
      <c r="M149" s="240" t="s">
        <v>21</v>
      </c>
      <c r="N149" s="241" t="s">
        <v>43</v>
      </c>
      <c r="O149" s="41"/>
      <c r="P149" s="196">
        <f>O149*H149</f>
        <v>0</v>
      </c>
      <c r="Q149" s="196">
        <v>1E-3</v>
      </c>
      <c r="R149" s="196">
        <f>Q149*H149</f>
        <v>1.08E-3</v>
      </c>
      <c r="S149" s="196">
        <v>0</v>
      </c>
      <c r="T149" s="197">
        <f>S149*H149</f>
        <v>0</v>
      </c>
      <c r="AR149" s="23" t="s">
        <v>168</v>
      </c>
      <c r="AT149" s="23" t="s">
        <v>213</v>
      </c>
      <c r="AU149" s="23" t="s">
        <v>81</v>
      </c>
      <c r="AY149" s="23" t="s">
        <v>131</v>
      </c>
      <c r="BE149" s="198">
        <f>IF(N149="základní",J149,0)</f>
        <v>0</v>
      </c>
      <c r="BF149" s="198">
        <f>IF(N149="snížená",J149,0)</f>
        <v>0</v>
      </c>
      <c r="BG149" s="198">
        <f>IF(N149="zákl. přenesená",J149,0)</f>
        <v>0</v>
      </c>
      <c r="BH149" s="198">
        <f>IF(N149="sníž. přenesená",J149,0)</f>
        <v>0</v>
      </c>
      <c r="BI149" s="198">
        <f>IF(N149="nulová",J149,0)</f>
        <v>0</v>
      </c>
      <c r="BJ149" s="23" t="s">
        <v>79</v>
      </c>
      <c r="BK149" s="198">
        <f>ROUND(I149*H149,2)</f>
        <v>0</v>
      </c>
      <c r="BL149" s="23" t="s">
        <v>138</v>
      </c>
      <c r="BM149" s="23" t="s">
        <v>241</v>
      </c>
    </row>
    <row r="150" spans="2:65" s="11" customFormat="1" ht="13.5">
      <c r="B150" s="199"/>
      <c r="C150" s="200"/>
      <c r="D150" s="201" t="s">
        <v>140</v>
      </c>
      <c r="E150" s="200"/>
      <c r="F150" s="203" t="s">
        <v>242</v>
      </c>
      <c r="G150" s="200"/>
      <c r="H150" s="204">
        <v>1.08</v>
      </c>
      <c r="I150" s="205"/>
      <c r="J150" s="200"/>
      <c r="K150" s="200"/>
      <c r="L150" s="206"/>
      <c r="M150" s="207"/>
      <c r="N150" s="208"/>
      <c r="O150" s="208"/>
      <c r="P150" s="208"/>
      <c r="Q150" s="208"/>
      <c r="R150" s="208"/>
      <c r="S150" s="208"/>
      <c r="T150" s="209"/>
      <c r="AT150" s="210" t="s">
        <v>140</v>
      </c>
      <c r="AU150" s="210" t="s">
        <v>81</v>
      </c>
      <c r="AV150" s="11" t="s">
        <v>81</v>
      </c>
      <c r="AW150" s="11" t="s">
        <v>6</v>
      </c>
      <c r="AX150" s="11" t="s">
        <v>79</v>
      </c>
      <c r="AY150" s="210" t="s">
        <v>131</v>
      </c>
    </row>
    <row r="151" spans="2:65" s="1" customFormat="1" ht="16.5" customHeight="1">
      <c r="B151" s="40"/>
      <c r="C151" s="187" t="s">
        <v>243</v>
      </c>
      <c r="D151" s="187" t="s">
        <v>133</v>
      </c>
      <c r="E151" s="188" t="s">
        <v>244</v>
      </c>
      <c r="F151" s="189" t="s">
        <v>245</v>
      </c>
      <c r="G151" s="190" t="s">
        <v>136</v>
      </c>
      <c r="H151" s="191">
        <v>159.19999999999999</v>
      </c>
      <c r="I151" s="192"/>
      <c r="J151" s="193">
        <f>ROUND(I151*H151,2)</f>
        <v>0</v>
      </c>
      <c r="K151" s="189" t="s">
        <v>137</v>
      </c>
      <c r="L151" s="60"/>
      <c r="M151" s="194" t="s">
        <v>21</v>
      </c>
      <c r="N151" s="195" t="s">
        <v>43</v>
      </c>
      <c r="O151" s="41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AR151" s="23" t="s">
        <v>138</v>
      </c>
      <c r="AT151" s="23" t="s">
        <v>133</v>
      </c>
      <c r="AU151" s="23" t="s">
        <v>81</v>
      </c>
      <c r="AY151" s="23" t="s">
        <v>131</v>
      </c>
      <c r="BE151" s="198">
        <f>IF(N151="základní",J151,0)</f>
        <v>0</v>
      </c>
      <c r="BF151" s="198">
        <f>IF(N151="snížená",J151,0)</f>
        <v>0</v>
      </c>
      <c r="BG151" s="198">
        <f>IF(N151="zákl. přenesená",J151,0)</f>
        <v>0</v>
      </c>
      <c r="BH151" s="198">
        <f>IF(N151="sníž. přenesená",J151,0)</f>
        <v>0</v>
      </c>
      <c r="BI151" s="198">
        <f>IF(N151="nulová",J151,0)</f>
        <v>0</v>
      </c>
      <c r="BJ151" s="23" t="s">
        <v>79</v>
      </c>
      <c r="BK151" s="198">
        <f>ROUND(I151*H151,2)</f>
        <v>0</v>
      </c>
      <c r="BL151" s="23" t="s">
        <v>138</v>
      </c>
      <c r="BM151" s="23" t="s">
        <v>246</v>
      </c>
    </row>
    <row r="152" spans="2:65" s="11" customFormat="1" ht="13.5">
      <c r="B152" s="199"/>
      <c r="C152" s="200"/>
      <c r="D152" s="201" t="s">
        <v>140</v>
      </c>
      <c r="E152" s="202" t="s">
        <v>21</v>
      </c>
      <c r="F152" s="203" t="s">
        <v>247</v>
      </c>
      <c r="G152" s="200"/>
      <c r="H152" s="204">
        <v>159.19999999999999</v>
      </c>
      <c r="I152" s="205"/>
      <c r="J152" s="200"/>
      <c r="K152" s="200"/>
      <c r="L152" s="206"/>
      <c r="M152" s="207"/>
      <c r="N152" s="208"/>
      <c r="O152" s="208"/>
      <c r="P152" s="208"/>
      <c r="Q152" s="208"/>
      <c r="R152" s="208"/>
      <c r="S152" s="208"/>
      <c r="T152" s="209"/>
      <c r="AT152" s="210" t="s">
        <v>140</v>
      </c>
      <c r="AU152" s="210" t="s">
        <v>81</v>
      </c>
      <c r="AV152" s="11" t="s">
        <v>81</v>
      </c>
      <c r="AW152" s="11" t="s">
        <v>35</v>
      </c>
      <c r="AX152" s="11" t="s">
        <v>72</v>
      </c>
      <c r="AY152" s="210" t="s">
        <v>131</v>
      </c>
    </row>
    <row r="153" spans="2:65" s="13" customFormat="1" ht="13.5">
      <c r="B153" s="221"/>
      <c r="C153" s="222"/>
      <c r="D153" s="201" t="s">
        <v>140</v>
      </c>
      <c r="E153" s="223" t="s">
        <v>21</v>
      </c>
      <c r="F153" s="224" t="s">
        <v>158</v>
      </c>
      <c r="G153" s="222"/>
      <c r="H153" s="225">
        <v>159.19999999999999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140</v>
      </c>
      <c r="AU153" s="231" t="s">
        <v>81</v>
      </c>
      <c r="AV153" s="13" t="s">
        <v>138</v>
      </c>
      <c r="AW153" s="13" t="s">
        <v>35</v>
      </c>
      <c r="AX153" s="13" t="s">
        <v>79</v>
      </c>
      <c r="AY153" s="231" t="s">
        <v>131</v>
      </c>
    </row>
    <row r="154" spans="2:65" s="1" customFormat="1" ht="16.5" customHeight="1">
      <c r="B154" s="40"/>
      <c r="C154" s="187" t="s">
        <v>248</v>
      </c>
      <c r="D154" s="187" t="s">
        <v>133</v>
      </c>
      <c r="E154" s="188" t="s">
        <v>249</v>
      </c>
      <c r="F154" s="189" t="s">
        <v>250</v>
      </c>
      <c r="G154" s="190" t="s">
        <v>136</v>
      </c>
      <c r="H154" s="191">
        <v>44</v>
      </c>
      <c r="I154" s="192"/>
      <c r="J154" s="193">
        <f>ROUND(I154*H154,2)</f>
        <v>0</v>
      </c>
      <c r="K154" s="189" t="s">
        <v>137</v>
      </c>
      <c r="L154" s="60"/>
      <c r="M154" s="194" t="s">
        <v>21</v>
      </c>
      <c r="N154" s="195" t="s">
        <v>43</v>
      </c>
      <c r="O154" s="41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AR154" s="23" t="s">
        <v>138</v>
      </c>
      <c r="AT154" s="23" t="s">
        <v>133</v>
      </c>
      <c r="AU154" s="23" t="s">
        <v>81</v>
      </c>
      <c r="AY154" s="23" t="s">
        <v>131</v>
      </c>
      <c r="BE154" s="198">
        <f>IF(N154="základní",J154,0)</f>
        <v>0</v>
      </c>
      <c r="BF154" s="198">
        <f>IF(N154="snížená",J154,0)</f>
        <v>0</v>
      </c>
      <c r="BG154" s="198">
        <f>IF(N154="zákl. přenesená",J154,0)</f>
        <v>0</v>
      </c>
      <c r="BH154" s="198">
        <f>IF(N154="sníž. přenesená",J154,0)</f>
        <v>0</v>
      </c>
      <c r="BI154" s="198">
        <f>IF(N154="nulová",J154,0)</f>
        <v>0</v>
      </c>
      <c r="BJ154" s="23" t="s">
        <v>79</v>
      </c>
      <c r="BK154" s="198">
        <f>ROUND(I154*H154,2)</f>
        <v>0</v>
      </c>
      <c r="BL154" s="23" t="s">
        <v>138</v>
      </c>
      <c r="BM154" s="23" t="s">
        <v>251</v>
      </c>
    </row>
    <row r="155" spans="2:65" s="11" customFormat="1" ht="13.5">
      <c r="B155" s="199"/>
      <c r="C155" s="200"/>
      <c r="D155" s="201" t="s">
        <v>140</v>
      </c>
      <c r="E155" s="202" t="s">
        <v>21</v>
      </c>
      <c r="F155" s="203" t="s">
        <v>252</v>
      </c>
      <c r="G155" s="200"/>
      <c r="H155" s="204">
        <v>44</v>
      </c>
      <c r="I155" s="205"/>
      <c r="J155" s="200"/>
      <c r="K155" s="200"/>
      <c r="L155" s="206"/>
      <c r="M155" s="207"/>
      <c r="N155" s="208"/>
      <c r="O155" s="208"/>
      <c r="P155" s="208"/>
      <c r="Q155" s="208"/>
      <c r="R155" s="208"/>
      <c r="S155" s="208"/>
      <c r="T155" s="209"/>
      <c r="AT155" s="210" t="s">
        <v>140</v>
      </c>
      <c r="AU155" s="210" t="s">
        <v>81</v>
      </c>
      <c r="AV155" s="11" t="s">
        <v>81</v>
      </c>
      <c r="AW155" s="11" t="s">
        <v>35</v>
      </c>
      <c r="AX155" s="11" t="s">
        <v>79</v>
      </c>
      <c r="AY155" s="210" t="s">
        <v>131</v>
      </c>
    </row>
    <row r="156" spans="2:65" s="1" customFormat="1" ht="16.5" customHeight="1">
      <c r="B156" s="40"/>
      <c r="C156" s="187" t="s">
        <v>253</v>
      </c>
      <c r="D156" s="187" t="s">
        <v>133</v>
      </c>
      <c r="E156" s="188" t="s">
        <v>254</v>
      </c>
      <c r="F156" s="189" t="s">
        <v>255</v>
      </c>
      <c r="G156" s="190" t="s">
        <v>136</v>
      </c>
      <c r="H156" s="191">
        <v>116</v>
      </c>
      <c r="I156" s="192"/>
      <c r="J156" s="193">
        <f>ROUND(I156*H156,2)</f>
        <v>0</v>
      </c>
      <c r="K156" s="189" t="s">
        <v>137</v>
      </c>
      <c r="L156" s="60"/>
      <c r="M156" s="194" t="s">
        <v>21</v>
      </c>
      <c r="N156" s="195" t="s">
        <v>43</v>
      </c>
      <c r="O156" s="41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AR156" s="23" t="s">
        <v>138</v>
      </c>
      <c r="AT156" s="23" t="s">
        <v>133</v>
      </c>
      <c r="AU156" s="23" t="s">
        <v>81</v>
      </c>
      <c r="AY156" s="23" t="s">
        <v>131</v>
      </c>
      <c r="BE156" s="198">
        <f>IF(N156="základní",J156,0)</f>
        <v>0</v>
      </c>
      <c r="BF156" s="198">
        <f>IF(N156="snížená",J156,0)</f>
        <v>0</v>
      </c>
      <c r="BG156" s="198">
        <f>IF(N156="zákl. přenesená",J156,0)</f>
        <v>0</v>
      </c>
      <c r="BH156" s="198">
        <f>IF(N156="sníž. přenesená",J156,0)</f>
        <v>0</v>
      </c>
      <c r="BI156" s="198">
        <f>IF(N156="nulová",J156,0)</f>
        <v>0</v>
      </c>
      <c r="BJ156" s="23" t="s">
        <v>79</v>
      </c>
      <c r="BK156" s="198">
        <f>ROUND(I156*H156,2)</f>
        <v>0</v>
      </c>
      <c r="BL156" s="23" t="s">
        <v>138</v>
      </c>
      <c r="BM156" s="23" t="s">
        <v>256</v>
      </c>
    </row>
    <row r="157" spans="2:65" s="11" customFormat="1" ht="13.5">
      <c r="B157" s="199"/>
      <c r="C157" s="200"/>
      <c r="D157" s="201" t="s">
        <v>140</v>
      </c>
      <c r="E157" s="202" t="s">
        <v>21</v>
      </c>
      <c r="F157" s="203" t="s">
        <v>257</v>
      </c>
      <c r="G157" s="200"/>
      <c r="H157" s="204">
        <v>116</v>
      </c>
      <c r="I157" s="205"/>
      <c r="J157" s="200"/>
      <c r="K157" s="200"/>
      <c r="L157" s="206"/>
      <c r="M157" s="207"/>
      <c r="N157" s="208"/>
      <c r="O157" s="208"/>
      <c r="P157" s="208"/>
      <c r="Q157" s="208"/>
      <c r="R157" s="208"/>
      <c r="S157" s="208"/>
      <c r="T157" s="209"/>
      <c r="AT157" s="210" t="s">
        <v>140</v>
      </c>
      <c r="AU157" s="210" t="s">
        <v>81</v>
      </c>
      <c r="AV157" s="11" t="s">
        <v>81</v>
      </c>
      <c r="AW157" s="11" t="s">
        <v>35</v>
      </c>
      <c r="AX157" s="11" t="s">
        <v>72</v>
      </c>
      <c r="AY157" s="210" t="s">
        <v>131</v>
      </c>
    </row>
    <row r="158" spans="2:65" s="13" customFormat="1" ht="13.5">
      <c r="B158" s="221"/>
      <c r="C158" s="222"/>
      <c r="D158" s="201" t="s">
        <v>140</v>
      </c>
      <c r="E158" s="223" t="s">
        <v>21</v>
      </c>
      <c r="F158" s="224" t="s">
        <v>158</v>
      </c>
      <c r="G158" s="222"/>
      <c r="H158" s="225">
        <v>116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140</v>
      </c>
      <c r="AU158" s="231" t="s">
        <v>81</v>
      </c>
      <c r="AV158" s="13" t="s">
        <v>138</v>
      </c>
      <c r="AW158" s="13" t="s">
        <v>35</v>
      </c>
      <c r="AX158" s="13" t="s">
        <v>79</v>
      </c>
      <c r="AY158" s="231" t="s">
        <v>131</v>
      </c>
    </row>
    <row r="159" spans="2:65" s="1" customFormat="1" ht="16.5" customHeight="1">
      <c r="B159" s="40"/>
      <c r="C159" s="187" t="s">
        <v>258</v>
      </c>
      <c r="D159" s="187" t="s">
        <v>133</v>
      </c>
      <c r="E159" s="188" t="s">
        <v>259</v>
      </c>
      <c r="F159" s="189" t="s">
        <v>260</v>
      </c>
      <c r="G159" s="190" t="s">
        <v>136</v>
      </c>
      <c r="H159" s="191">
        <v>116</v>
      </c>
      <c r="I159" s="192"/>
      <c r="J159" s="193">
        <f>ROUND(I159*H159,2)</f>
        <v>0</v>
      </c>
      <c r="K159" s="189" t="s">
        <v>137</v>
      </c>
      <c r="L159" s="60"/>
      <c r="M159" s="194" t="s">
        <v>21</v>
      </c>
      <c r="N159" s="195" t="s">
        <v>43</v>
      </c>
      <c r="O159" s="41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AR159" s="23" t="s">
        <v>138</v>
      </c>
      <c r="AT159" s="23" t="s">
        <v>133</v>
      </c>
      <c r="AU159" s="23" t="s">
        <v>81</v>
      </c>
      <c r="AY159" s="23" t="s">
        <v>131</v>
      </c>
      <c r="BE159" s="198">
        <f>IF(N159="základní",J159,0)</f>
        <v>0</v>
      </c>
      <c r="BF159" s="198">
        <f>IF(N159="snížená",J159,0)</f>
        <v>0</v>
      </c>
      <c r="BG159" s="198">
        <f>IF(N159="zákl. přenesená",J159,0)</f>
        <v>0</v>
      </c>
      <c r="BH159" s="198">
        <f>IF(N159="sníž. přenesená",J159,0)</f>
        <v>0</v>
      </c>
      <c r="BI159" s="198">
        <f>IF(N159="nulová",J159,0)</f>
        <v>0</v>
      </c>
      <c r="BJ159" s="23" t="s">
        <v>79</v>
      </c>
      <c r="BK159" s="198">
        <f>ROUND(I159*H159,2)</f>
        <v>0</v>
      </c>
      <c r="BL159" s="23" t="s">
        <v>138</v>
      </c>
      <c r="BM159" s="23" t="s">
        <v>261</v>
      </c>
    </row>
    <row r="160" spans="2:65" s="11" customFormat="1" ht="13.5">
      <c r="B160" s="199"/>
      <c r="C160" s="200"/>
      <c r="D160" s="201" t="s">
        <v>140</v>
      </c>
      <c r="E160" s="202" t="s">
        <v>21</v>
      </c>
      <c r="F160" s="203" t="s">
        <v>257</v>
      </c>
      <c r="G160" s="200"/>
      <c r="H160" s="204">
        <v>116</v>
      </c>
      <c r="I160" s="205"/>
      <c r="J160" s="200"/>
      <c r="K160" s="200"/>
      <c r="L160" s="206"/>
      <c r="M160" s="207"/>
      <c r="N160" s="208"/>
      <c r="O160" s="208"/>
      <c r="P160" s="208"/>
      <c r="Q160" s="208"/>
      <c r="R160" s="208"/>
      <c r="S160" s="208"/>
      <c r="T160" s="209"/>
      <c r="AT160" s="210" t="s">
        <v>140</v>
      </c>
      <c r="AU160" s="210" t="s">
        <v>81</v>
      </c>
      <c r="AV160" s="11" t="s">
        <v>81</v>
      </c>
      <c r="AW160" s="11" t="s">
        <v>35</v>
      </c>
      <c r="AX160" s="11" t="s">
        <v>72</v>
      </c>
      <c r="AY160" s="210" t="s">
        <v>131</v>
      </c>
    </row>
    <row r="161" spans="2:65" s="13" customFormat="1" ht="13.5">
      <c r="B161" s="221"/>
      <c r="C161" s="222"/>
      <c r="D161" s="201" t="s">
        <v>140</v>
      </c>
      <c r="E161" s="223" t="s">
        <v>21</v>
      </c>
      <c r="F161" s="224" t="s">
        <v>158</v>
      </c>
      <c r="G161" s="222"/>
      <c r="H161" s="225">
        <v>116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140</v>
      </c>
      <c r="AU161" s="231" t="s">
        <v>81</v>
      </c>
      <c r="AV161" s="13" t="s">
        <v>138</v>
      </c>
      <c r="AW161" s="13" t="s">
        <v>35</v>
      </c>
      <c r="AX161" s="13" t="s">
        <v>79</v>
      </c>
      <c r="AY161" s="231" t="s">
        <v>131</v>
      </c>
    </row>
    <row r="162" spans="2:65" s="1" customFormat="1" ht="25.5" customHeight="1">
      <c r="B162" s="40"/>
      <c r="C162" s="187" t="s">
        <v>262</v>
      </c>
      <c r="D162" s="187" t="s">
        <v>133</v>
      </c>
      <c r="E162" s="188" t="s">
        <v>263</v>
      </c>
      <c r="F162" s="189" t="s">
        <v>264</v>
      </c>
      <c r="G162" s="190" t="s">
        <v>265</v>
      </c>
      <c r="H162" s="191">
        <v>45</v>
      </c>
      <c r="I162" s="192"/>
      <c r="J162" s="193">
        <f>ROUND(I162*H162,2)</f>
        <v>0</v>
      </c>
      <c r="K162" s="189" t="s">
        <v>137</v>
      </c>
      <c r="L162" s="60"/>
      <c r="M162" s="194" t="s">
        <v>21</v>
      </c>
      <c r="N162" s="195" t="s">
        <v>43</v>
      </c>
      <c r="O162" s="41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AR162" s="23" t="s">
        <v>138</v>
      </c>
      <c r="AT162" s="23" t="s">
        <v>133</v>
      </c>
      <c r="AU162" s="23" t="s">
        <v>81</v>
      </c>
      <c r="AY162" s="23" t="s">
        <v>131</v>
      </c>
      <c r="BE162" s="198">
        <f>IF(N162="základní",J162,0)</f>
        <v>0</v>
      </c>
      <c r="BF162" s="198">
        <f>IF(N162="snížená",J162,0)</f>
        <v>0</v>
      </c>
      <c r="BG162" s="198">
        <f>IF(N162="zákl. přenesená",J162,0)</f>
        <v>0</v>
      </c>
      <c r="BH162" s="198">
        <f>IF(N162="sníž. přenesená",J162,0)</f>
        <v>0</v>
      </c>
      <c r="BI162" s="198">
        <f>IF(N162="nulová",J162,0)</f>
        <v>0</v>
      </c>
      <c r="BJ162" s="23" t="s">
        <v>79</v>
      </c>
      <c r="BK162" s="198">
        <f>ROUND(I162*H162,2)</f>
        <v>0</v>
      </c>
      <c r="BL162" s="23" t="s">
        <v>138</v>
      </c>
      <c r="BM162" s="23" t="s">
        <v>266</v>
      </c>
    </row>
    <row r="163" spans="2:65" s="1" customFormat="1" ht="16.5" customHeight="1">
      <c r="B163" s="40"/>
      <c r="C163" s="232" t="s">
        <v>267</v>
      </c>
      <c r="D163" s="232" t="s">
        <v>213</v>
      </c>
      <c r="E163" s="233" t="s">
        <v>268</v>
      </c>
      <c r="F163" s="234" t="s">
        <v>269</v>
      </c>
      <c r="G163" s="235" t="s">
        <v>265</v>
      </c>
      <c r="H163" s="236">
        <v>45</v>
      </c>
      <c r="I163" s="237"/>
      <c r="J163" s="238">
        <f>ROUND(I163*H163,2)</f>
        <v>0</v>
      </c>
      <c r="K163" s="234" t="s">
        <v>21</v>
      </c>
      <c r="L163" s="239"/>
      <c r="M163" s="240" t="s">
        <v>21</v>
      </c>
      <c r="N163" s="241" t="s">
        <v>43</v>
      </c>
      <c r="O163" s="41"/>
      <c r="P163" s="196">
        <f>O163*H163</f>
        <v>0</v>
      </c>
      <c r="Q163" s="196">
        <v>1E-3</v>
      </c>
      <c r="R163" s="196">
        <f>Q163*H163</f>
        <v>4.4999999999999998E-2</v>
      </c>
      <c r="S163" s="196">
        <v>0</v>
      </c>
      <c r="T163" s="197">
        <f>S163*H163</f>
        <v>0</v>
      </c>
      <c r="AR163" s="23" t="s">
        <v>168</v>
      </c>
      <c r="AT163" s="23" t="s">
        <v>213</v>
      </c>
      <c r="AU163" s="23" t="s">
        <v>81</v>
      </c>
      <c r="AY163" s="23" t="s">
        <v>131</v>
      </c>
      <c r="BE163" s="198">
        <f>IF(N163="základní",J163,0)</f>
        <v>0</v>
      </c>
      <c r="BF163" s="198">
        <f>IF(N163="snížená",J163,0)</f>
        <v>0</v>
      </c>
      <c r="BG163" s="198">
        <f>IF(N163="zákl. přenesená",J163,0)</f>
        <v>0</v>
      </c>
      <c r="BH163" s="198">
        <f>IF(N163="sníž. přenesená",J163,0)</f>
        <v>0</v>
      </c>
      <c r="BI163" s="198">
        <f>IF(N163="nulová",J163,0)</f>
        <v>0</v>
      </c>
      <c r="BJ163" s="23" t="s">
        <v>79</v>
      </c>
      <c r="BK163" s="198">
        <f>ROUND(I163*H163,2)</f>
        <v>0</v>
      </c>
      <c r="BL163" s="23" t="s">
        <v>138</v>
      </c>
      <c r="BM163" s="23" t="s">
        <v>270</v>
      </c>
    </row>
    <row r="164" spans="2:65" s="1" customFormat="1" ht="25.5" customHeight="1">
      <c r="B164" s="40"/>
      <c r="C164" s="187" t="s">
        <v>271</v>
      </c>
      <c r="D164" s="187" t="s">
        <v>133</v>
      </c>
      <c r="E164" s="188" t="s">
        <v>272</v>
      </c>
      <c r="F164" s="189" t="s">
        <v>273</v>
      </c>
      <c r="G164" s="190" t="s">
        <v>136</v>
      </c>
      <c r="H164" s="191">
        <v>116</v>
      </c>
      <c r="I164" s="192"/>
      <c r="J164" s="193">
        <f>ROUND(I164*H164,2)</f>
        <v>0</v>
      </c>
      <c r="K164" s="189" t="s">
        <v>137</v>
      </c>
      <c r="L164" s="60"/>
      <c r="M164" s="194" t="s">
        <v>21</v>
      </c>
      <c r="N164" s="195" t="s">
        <v>43</v>
      </c>
      <c r="O164" s="41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AR164" s="23" t="s">
        <v>138</v>
      </c>
      <c r="AT164" s="23" t="s">
        <v>133</v>
      </c>
      <c r="AU164" s="23" t="s">
        <v>81</v>
      </c>
      <c r="AY164" s="23" t="s">
        <v>131</v>
      </c>
      <c r="BE164" s="198">
        <f>IF(N164="základní",J164,0)</f>
        <v>0</v>
      </c>
      <c r="BF164" s="198">
        <f>IF(N164="snížená",J164,0)</f>
        <v>0</v>
      </c>
      <c r="BG164" s="198">
        <f>IF(N164="zákl. přenesená",J164,0)</f>
        <v>0</v>
      </c>
      <c r="BH164" s="198">
        <f>IF(N164="sníž. přenesená",J164,0)</f>
        <v>0</v>
      </c>
      <c r="BI164" s="198">
        <f>IF(N164="nulová",J164,0)</f>
        <v>0</v>
      </c>
      <c r="BJ164" s="23" t="s">
        <v>79</v>
      </c>
      <c r="BK164" s="198">
        <f>ROUND(I164*H164,2)</f>
        <v>0</v>
      </c>
      <c r="BL164" s="23" t="s">
        <v>138</v>
      </c>
      <c r="BM164" s="23" t="s">
        <v>274</v>
      </c>
    </row>
    <row r="165" spans="2:65" s="11" customFormat="1" ht="13.5">
      <c r="B165" s="199"/>
      <c r="C165" s="200"/>
      <c r="D165" s="201" t="s">
        <v>140</v>
      </c>
      <c r="E165" s="202" t="s">
        <v>21</v>
      </c>
      <c r="F165" s="203" t="s">
        <v>257</v>
      </c>
      <c r="G165" s="200"/>
      <c r="H165" s="204">
        <v>116</v>
      </c>
      <c r="I165" s="205"/>
      <c r="J165" s="200"/>
      <c r="K165" s="200"/>
      <c r="L165" s="206"/>
      <c r="M165" s="207"/>
      <c r="N165" s="208"/>
      <c r="O165" s="208"/>
      <c r="P165" s="208"/>
      <c r="Q165" s="208"/>
      <c r="R165" s="208"/>
      <c r="S165" s="208"/>
      <c r="T165" s="209"/>
      <c r="AT165" s="210" t="s">
        <v>140</v>
      </c>
      <c r="AU165" s="210" t="s">
        <v>81</v>
      </c>
      <c r="AV165" s="11" t="s">
        <v>81</v>
      </c>
      <c r="AW165" s="11" t="s">
        <v>35</v>
      </c>
      <c r="AX165" s="11" t="s">
        <v>72</v>
      </c>
      <c r="AY165" s="210" t="s">
        <v>131</v>
      </c>
    </row>
    <row r="166" spans="2:65" s="13" customFormat="1" ht="13.5">
      <c r="B166" s="221"/>
      <c r="C166" s="222"/>
      <c r="D166" s="201" t="s">
        <v>140</v>
      </c>
      <c r="E166" s="223" t="s">
        <v>21</v>
      </c>
      <c r="F166" s="224" t="s">
        <v>158</v>
      </c>
      <c r="G166" s="222"/>
      <c r="H166" s="225">
        <v>116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140</v>
      </c>
      <c r="AU166" s="231" t="s">
        <v>81</v>
      </c>
      <c r="AV166" s="13" t="s">
        <v>138</v>
      </c>
      <c r="AW166" s="13" t="s">
        <v>35</v>
      </c>
      <c r="AX166" s="13" t="s">
        <v>79</v>
      </c>
      <c r="AY166" s="231" t="s">
        <v>131</v>
      </c>
    </row>
    <row r="167" spans="2:65" s="1" customFormat="1" ht="16.5" customHeight="1">
      <c r="B167" s="40"/>
      <c r="C167" s="187" t="s">
        <v>275</v>
      </c>
      <c r="D167" s="187" t="s">
        <v>133</v>
      </c>
      <c r="E167" s="188" t="s">
        <v>276</v>
      </c>
      <c r="F167" s="189" t="s">
        <v>277</v>
      </c>
      <c r="G167" s="190" t="s">
        <v>136</v>
      </c>
      <c r="H167" s="191">
        <v>44</v>
      </c>
      <c r="I167" s="192"/>
      <c r="J167" s="193">
        <f>ROUND(I167*H167,2)</f>
        <v>0</v>
      </c>
      <c r="K167" s="189" t="s">
        <v>137</v>
      </c>
      <c r="L167" s="60"/>
      <c r="M167" s="194" t="s">
        <v>21</v>
      </c>
      <c r="N167" s="195" t="s">
        <v>43</v>
      </c>
      <c r="O167" s="41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AR167" s="23" t="s">
        <v>138</v>
      </c>
      <c r="AT167" s="23" t="s">
        <v>133</v>
      </c>
      <c r="AU167" s="23" t="s">
        <v>81</v>
      </c>
      <c r="AY167" s="23" t="s">
        <v>131</v>
      </c>
      <c r="BE167" s="198">
        <f>IF(N167="základní",J167,0)</f>
        <v>0</v>
      </c>
      <c r="BF167" s="198">
        <f>IF(N167="snížená",J167,0)</f>
        <v>0</v>
      </c>
      <c r="BG167" s="198">
        <f>IF(N167="zákl. přenesená",J167,0)</f>
        <v>0</v>
      </c>
      <c r="BH167" s="198">
        <f>IF(N167="sníž. přenesená",J167,0)</f>
        <v>0</v>
      </c>
      <c r="BI167" s="198">
        <f>IF(N167="nulová",J167,0)</f>
        <v>0</v>
      </c>
      <c r="BJ167" s="23" t="s">
        <v>79</v>
      </c>
      <c r="BK167" s="198">
        <f>ROUND(I167*H167,2)</f>
        <v>0</v>
      </c>
      <c r="BL167" s="23" t="s">
        <v>138</v>
      </c>
      <c r="BM167" s="23" t="s">
        <v>278</v>
      </c>
    </row>
    <row r="168" spans="2:65" s="1" customFormat="1" ht="16.5" customHeight="1">
      <c r="B168" s="40"/>
      <c r="C168" s="232" t="s">
        <v>279</v>
      </c>
      <c r="D168" s="232" t="s">
        <v>213</v>
      </c>
      <c r="E168" s="233" t="s">
        <v>280</v>
      </c>
      <c r="F168" s="234" t="s">
        <v>281</v>
      </c>
      <c r="G168" s="235" t="s">
        <v>136</v>
      </c>
      <c r="H168" s="236">
        <v>48.4</v>
      </c>
      <c r="I168" s="237"/>
      <c r="J168" s="238">
        <f>ROUND(I168*H168,2)</f>
        <v>0</v>
      </c>
      <c r="K168" s="234" t="s">
        <v>21</v>
      </c>
      <c r="L168" s="239"/>
      <c r="M168" s="240" t="s">
        <v>21</v>
      </c>
      <c r="N168" s="241" t="s">
        <v>43</v>
      </c>
      <c r="O168" s="41"/>
      <c r="P168" s="196">
        <f>O168*H168</f>
        <v>0</v>
      </c>
      <c r="Q168" s="196">
        <v>4.0000000000000002E-4</v>
      </c>
      <c r="R168" s="196">
        <f>Q168*H168</f>
        <v>1.9359999999999999E-2</v>
      </c>
      <c r="S168" s="196">
        <v>0</v>
      </c>
      <c r="T168" s="197">
        <f>S168*H168</f>
        <v>0</v>
      </c>
      <c r="AR168" s="23" t="s">
        <v>168</v>
      </c>
      <c r="AT168" s="23" t="s">
        <v>213</v>
      </c>
      <c r="AU168" s="23" t="s">
        <v>81</v>
      </c>
      <c r="AY168" s="23" t="s">
        <v>131</v>
      </c>
      <c r="BE168" s="198">
        <f>IF(N168="základní",J168,0)</f>
        <v>0</v>
      </c>
      <c r="BF168" s="198">
        <f>IF(N168="snížená",J168,0)</f>
        <v>0</v>
      </c>
      <c r="BG168" s="198">
        <f>IF(N168="zákl. přenesená",J168,0)</f>
        <v>0</v>
      </c>
      <c r="BH168" s="198">
        <f>IF(N168="sníž. přenesená",J168,0)</f>
        <v>0</v>
      </c>
      <c r="BI168" s="198">
        <f>IF(N168="nulová",J168,0)</f>
        <v>0</v>
      </c>
      <c r="BJ168" s="23" t="s">
        <v>79</v>
      </c>
      <c r="BK168" s="198">
        <f>ROUND(I168*H168,2)</f>
        <v>0</v>
      </c>
      <c r="BL168" s="23" t="s">
        <v>138</v>
      </c>
      <c r="BM168" s="23" t="s">
        <v>282</v>
      </c>
    </row>
    <row r="169" spans="2:65" s="11" customFormat="1" ht="13.5">
      <c r="B169" s="199"/>
      <c r="C169" s="200"/>
      <c r="D169" s="201" t="s">
        <v>140</v>
      </c>
      <c r="E169" s="200"/>
      <c r="F169" s="203" t="s">
        <v>283</v>
      </c>
      <c r="G169" s="200"/>
      <c r="H169" s="204">
        <v>48.4</v>
      </c>
      <c r="I169" s="205"/>
      <c r="J169" s="200"/>
      <c r="K169" s="200"/>
      <c r="L169" s="206"/>
      <c r="M169" s="207"/>
      <c r="N169" s="208"/>
      <c r="O169" s="208"/>
      <c r="P169" s="208"/>
      <c r="Q169" s="208"/>
      <c r="R169" s="208"/>
      <c r="S169" s="208"/>
      <c r="T169" s="209"/>
      <c r="AT169" s="210" t="s">
        <v>140</v>
      </c>
      <c r="AU169" s="210" t="s">
        <v>81</v>
      </c>
      <c r="AV169" s="11" t="s">
        <v>81</v>
      </c>
      <c r="AW169" s="11" t="s">
        <v>6</v>
      </c>
      <c r="AX169" s="11" t="s">
        <v>79</v>
      </c>
      <c r="AY169" s="210" t="s">
        <v>131</v>
      </c>
    </row>
    <row r="170" spans="2:65" s="1" customFormat="1" ht="16.5" customHeight="1">
      <c r="B170" s="40"/>
      <c r="C170" s="187" t="s">
        <v>284</v>
      </c>
      <c r="D170" s="187" t="s">
        <v>133</v>
      </c>
      <c r="E170" s="188" t="s">
        <v>285</v>
      </c>
      <c r="F170" s="189" t="s">
        <v>286</v>
      </c>
      <c r="G170" s="190" t="s">
        <v>136</v>
      </c>
      <c r="H170" s="191">
        <v>44</v>
      </c>
      <c r="I170" s="192"/>
      <c r="J170" s="193">
        <f>ROUND(I170*H170,2)</f>
        <v>0</v>
      </c>
      <c r="K170" s="189" t="s">
        <v>137</v>
      </c>
      <c r="L170" s="60"/>
      <c r="M170" s="194" t="s">
        <v>21</v>
      </c>
      <c r="N170" s="195" t="s">
        <v>43</v>
      </c>
      <c r="O170" s="41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AR170" s="23" t="s">
        <v>138</v>
      </c>
      <c r="AT170" s="23" t="s">
        <v>133</v>
      </c>
      <c r="AU170" s="23" t="s">
        <v>81</v>
      </c>
      <c r="AY170" s="23" t="s">
        <v>131</v>
      </c>
      <c r="BE170" s="198">
        <f>IF(N170="základní",J170,0)</f>
        <v>0</v>
      </c>
      <c r="BF170" s="198">
        <f>IF(N170="snížená",J170,0)</f>
        <v>0</v>
      </c>
      <c r="BG170" s="198">
        <f>IF(N170="zákl. přenesená",J170,0)</f>
        <v>0</v>
      </c>
      <c r="BH170" s="198">
        <f>IF(N170="sníž. přenesená",J170,0)</f>
        <v>0</v>
      </c>
      <c r="BI170" s="198">
        <f>IF(N170="nulová",J170,0)</f>
        <v>0</v>
      </c>
      <c r="BJ170" s="23" t="s">
        <v>79</v>
      </c>
      <c r="BK170" s="198">
        <f>ROUND(I170*H170,2)</f>
        <v>0</v>
      </c>
      <c r="BL170" s="23" t="s">
        <v>138</v>
      </c>
      <c r="BM170" s="23" t="s">
        <v>287</v>
      </c>
    </row>
    <row r="171" spans="2:65" s="1" customFormat="1" ht="16.5" customHeight="1">
      <c r="B171" s="40"/>
      <c r="C171" s="232" t="s">
        <v>288</v>
      </c>
      <c r="D171" s="232" t="s">
        <v>213</v>
      </c>
      <c r="E171" s="233" t="s">
        <v>289</v>
      </c>
      <c r="F171" s="234" t="s">
        <v>290</v>
      </c>
      <c r="G171" s="235" t="s">
        <v>171</v>
      </c>
      <c r="H171" s="236">
        <v>6.7320000000000002</v>
      </c>
      <c r="I171" s="237"/>
      <c r="J171" s="238">
        <f>ROUND(I171*H171,2)</f>
        <v>0</v>
      </c>
      <c r="K171" s="234" t="s">
        <v>137</v>
      </c>
      <c r="L171" s="239"/>
      <c r="M171" s="240" t="s">
        <v>21</v>
      </c>
      <c r="N171" s="241" t="s">
        <v>43</v>
      </c>
      <c r="O171" s="41"/>
      <c r="P171" s="196">
        <f>O171*H171</f>
        <v>0</v>
      </c>
      <c r="Q171" s="196">
        <v>0.2</v>
      </c>
      <c r="R171" s="196">
        <f>Q171*H171</f>
        <v>1.3464</v>
      </c>
      <c r="S171" s="196">
        <v>0</v>
      </c>
      <c r="T171" s="197">
        <f>S171*H171</f>
        <v>0</v>
      </c>
      <c r="AR171" s="23" t="s">
        <v>168</v>
      </c>
      <c r="AT171" s="23" t="s">
        <v>213</v>
      </c>
      <c r="AU171" s="23" t="s">
        <v>81</v>
      </c>
      <c r="AY171" s="23" t="s">
        <v>131</v>
      </c>
      <c r="BE171" s="198">
        <f>IF(N171="základní",J171,0)</f>
        <v>0</v>
      </c>
      <c r="BF171" s="198">
        <f>IF(N171="snížená",J171,0)</f>
        <v>0</v>
      </c>
      <c r="BG171" s="198">
        <f>IF(N171="zákl. přenesená",J171,0)</f>
        <v>0</v>
      </c>
      <c r="BH171" s="198">
        <f>IF(N171="sníž. přenesená",J171,0)</f>
        <v>0</v>
      </c>
      <c r="BI171" s="198">
        <f>IF(N171="nulová",J171,0)</f>
        <v>0</v>
      </c>
      <c r="BJ171" s="23" t="s">
        <v>79</v>
      </c>
      <c r="BK171" s="198">
        <f>ROUND(I171*H171,2)</f>
        <v>0</v>
      </c>
      <c r="BL171" s="23" t="s">
        <v>138</v>
      </c>
      <c r="BM171" s="23" t="s">
        <v>291</v>
      </c>
    </row>
    <row r="172" spans="2:65" s="11" customFormat="1" ht="13.5">
      <c r="B172" s="199"/>
      <c r="C172" s="200"/>
      <c r="D172" s="201" t="s">
        <v>140</v>
      </c>
      <c r="E172" s="200"/>
      <c r="F172" s="203" t="s">
        <v>292</v>
      </c>
      <c r="G172" s="200"/>
      <c r="H172" s="204">
        <v>6.7320000000000002</v>
      </c>
      <c r="I172" s="205"/>
      <c r="J172" s="200"/>
      <c r="K172" s="200"/>
      <c r="L172" s="206"/>
      <c r="M172" s="207"/>
      <c r="N172" s="208"/>
      <c r="O172" s="208"/>
      <c r="P172" s="208"/>
      <c r="Q172" s="208"/>
      <c r="R172" s="208"/>
      <c r="S172" s="208"/>
      <c r="T172" s="209"/>
      <c r="AT172" s="210" t="s">
        <v>140</v>
      </c>
      <c r="AU172" s="210" t="s">
        <v>81</v>
      </c>
      <c r="AV172" s="11" t="s">
        <v>81</v>
      </c>
      <c r="AW172" s="11" t="s">
        <v>6</v>
      </c>
      <c r="AX172" s="11" t="s">
        <v>79</v>
      </c>
      <c r="AY172" s="210" t="s">
        <v>131</v>
      </c>
    </row>
    <row r="173" spans="2:65" s="10" customFormat="1" ht="29.85" customHeight="1">
      <c r="B173" s="171"/>
      <c r="C173" s="172"/>
      <c r="D173" s="173" t="s">
        <v>71</v>
      </c>
      <c r="E173" s="185" t="s">
        <v>81</v>
      </c>
      <c r="F173" s="185" t="s">
        <v>293</v>
      </c>
      <c r="G173" s="172"/>
      <c r="H173" s="172"/>
      <c r="I173" s="175"/>
      <c r="J173" s="186">
        <f>BK173</f>
        <v>0</v>
      </c>
      <c r="K173" s="172"/>
      <c r="L173" s="177"/>
      <c r="M173" s="178"/>
      <c r="N173" s="179"/>
      <c r="O173" s="179"/>
      <c r="P173" s="180">
        <f>SUM(P174:P194)</f>
        <v>0</v>
      </c>
      <c r="Q173" s="179"/>
      <c r="R173" s="180">
        <f>SUM(R174:R194)</f>
        <v>165.57582052000001</v>
      </c>
      <c r="S173" s="179"/>
      <c r="T173" s="181">
        <f>SUM(T174:T194)</f>
        <v>0</v>
      </c>
      <c r="AR173" s="182" t="s">
        <v>79</v>
      </c>
      <c r="AT173" s="183" t="s">
        <v>71</v>
      </c>
      <c r="AU173" s="183" t="s">
        <v>79</v>
      </c>
      <c r="AY173" s="182" t="s">
        <v>131</v>
      </c>
      <c r="BK173" s="184">
        <f>SUM(BK174:BK194)</f>
        <v>0</v>
      </c>
    </row>
    <row r="174" spans="2:65" s="1" customFormat="1" ht="16.5" customHeight="1">
      <c r="B174" s="40"/>
      <c r="C174" s="187" t="s">
        <v>294</v>
      </c>
      <c r="D174" s="187" t="s">
        <v>133</v>
      </c>
      <c r="E174" s="188" t="s">
        <v>295</v>
      </c>
      <c r="F174" s="189" t="s">
        <v>296</v>
      </c>
      <c r="G174" s="190" t="s">
        <v>136</v>
      </c>
      <c r="H174" s="191">
        <v>144</v>
      </c>
      <c r="I174" s="192"/>
      <c r="J174" s="193">
        <f>ROUND(I174*H174,2)</f>
        <v>0</v>
      </c>
      <c r="K174" s="189" t="s">
        <v>137</v>
      </c>
      <c r="L174" s="60"/>
      <c r="M174" s="194" t="s">
        <v>21</v>
      </c>
      <c r="N174" s="195" t="s">
        <v>43</v>
      </c>
      <c r="O174" s="41"/>
      <c r="P174" s="196">
        <f>O174*H174</f>
        <v>0</v>
      </c>
      <c r="Q174" s="196">
        <v>1E-4</v>
      </c>
      <c r="R174" s="196">
        <f>Q174*H174</f>
        <v>1.4400000000000001E-2</v>
      </c>
      <c r="S174" s="196">
        <v>0</v>
      </c>
      <c r="T174" s="197">
        <f>S174*H174</f>
        <v>0</v>
      </c>
      <c r="AR174" s="23" t="s">
        <v>138</v>
      </c>
      <c r="AT174" s="23" t="s">
        <v>133</v>
      </c>
      <c r="AU174" s="23" t="s">
        <v>81</v>
      </c>
      <c r="AY174" s="23" t="s">
        <v>131</v>
      </c>
      <c r="BE174" s="198">
        <f>IF(N174="základní",J174,0)</f>
        <v>0</v>
      </c>
      <c r="BF174" s="198">
        <f>IF(N174="snížená",J174,0)</f>
        <v>0</v>
      </c>
      <c r="BG174" s="198">
        <f>IF(N174="zákl. přenesená",J174,0)</f>
        <v>0</v>
      </c>
      <c r="BH174" s="198">
        <f>IF(N174="sníž. přenesená",J174,0)</f>
        <v>0</v>
      </c>
      <c r="BI174" s="198">
        <f>IF(N174="nulová",J174,0)</f>
        <v>0</v>
      </c>
      <c r="BJ174" s="23" t="s">
        <v>79</v>
      </c>
      <c r="BK174" s="198">
        <f>ROUND(I174*H174,2)</f>
        <v>0</v>
      </c>
      <c r="BL174" s="23" t="s">
        <v>138</v>
      </c>
      <c r="BM174" s="23" t="s">
        <v>297</v>
      </c>
    </row>
    <row r="175" spans="2:65" s="1" customFormat="1" ht="16.5" customHeight="1">
      <c r="B175" s="40"/>
      <c r="C175" s="232" t="s">
        <v>298</v>
      </c>
      <c r="D175" s="232" t="s">
        <v>213</v>
      </c>
      <c r="E175" s="233" t="s">
        <v>299</v>
      </c>
      <c r="F175" s="234" t="s">
        <v>300</v>
      </c>
      <c r="G175" s="235" t="s">
        <v>136</v>
      </c>
      <c r="H175" s="236">
        <v>165.6</v>
      </c>
      <c r="I175" s="237"/>
      <c r="J175" s="238">
        <f>ROUND(I175*H175,2)</f>
        <v>0</v>
      </c>
      <c r="K175" s="234" t="s">
        <v>137</v>
      </c>
      <c r="L175" s="239"/>
      <c r="M175" s="240" t="s">
        <v>21</v>
      </c>
      <c r="N175" s="241" t="s">
        <v>43</v>
      </c>
      <c r="O175" s="41"/>
      <c r="P175" s="196">
        <f>O175*H175</f>
        <v>0</v>
      </c>
      <c r="Q175" s="196">
        <v>2.9999999999999997E-4</v>
      </c>
      <c r="R175" s="196">
        <f>Q175*H175</f>
        <v>4.9679999999999995E-2</v>
      </c>
      <c r="S175" s="196">
        <v>0</v>
      </c>
      <c r="T175" s="197">
        <f>S175*H175</f>
        <v>0</v>
      </c>
      <c r="AR175" s="23" t="s">
        <v>168</v>
      </c>
      <c r="AT175" s="23" t="s">
        <v>213</v>
      </c>
      <c r="AU175" s="23" t="s">
        <v>81</v>
      </c>
      <c r="AY175" s="23" t="s">
        <v>131</v>
      </c>
      <c r="BE175" s="198">
        <f>IF(N175="základní",J175,0)</f>
        <v>0</v>
      </c>
      <c r="BF175" s="198">
        <f>IF(N175="snížená",J175,0)</f>
        <v>0</v>
      </c>
      <c r="BG175" s="198">
        <f>IF(N175="zákl. přenesená",J175,0)</f>
        <v>0</v>
      </c>
      <c r="BH175" s="198">
        <f>IF(N175="sníž. přenesená",J175,0)</f>
        <v>0</v>
      </c>
      <c r="BI175" s="198">
        <f>IF(N175="nulová",J175,0)</f>
        <v>0</v>
      </c>
      <c r="BJ175" s="23" t="s">
        <v>79</v>
      </c>
      <c r="BK175" s="198">
        <f>ROUND(I175*H175,2)</f>
        <v>0</v>
      </c>
      <c r="BL175" s="23" t="s">
        <v>138</v>
      </c>
      <c r="BM175" s="23" t="s">
        <v>301</v>
      </c>
    </row>
    <row r="176" spans="2:65" s="11" customFormat="1" ht="13.5">
      <c r="B176" s="199"/>
      <c r="C176" s="200"/>
      <c r="D176" s="201" t="s">
        <v>140</v>
      </c>
      <c r="E176" s="200"/>
      <c r="F176" s="203" t="s">
        <v>302</v>
      </c>
      <c r="G176" s="200"/>
      <c r="H176" s="204">
        <v>165.6</v>
      </c>
      <c r="I176" s="205"/>
      <c r="J176" s="200"/>
      <c r="K176" s="200"/>
      <c r="L176" s="206"/>
      <c r="M176" s="207"/>
      <c r="N176" s="208"/>
      <c r="O176" s="208"/>
      <c r="P176" s="208"/>
      <c r="Q176" s="208"/>
      <c r="R176" s="208"/>
      <c r="S176" s="208"/>
      <c r="T176" s="209"/>
      <c r="AT176" s="210" t="s">
        <v>140</v>
      </c>
      <c r="AU176" s="210" t="s">
        <v>81</v>
      </c>
      <c r="AV176" s="11" t="s">
        <v>81</v>
      </c>
      <c r="AW176" s="11" t="s">
        <v>6</v>
      </c>
      <c r="AX176" s="11" t="s">
        <v>79</v>
      </c>
      <c r="AY176" s="210" t="s">
        <v>131</v>
      </c>
    </row>
    <row r="177" spans="2:65" s="1" customFormat="1" ht="25.5" customHeight="1">
      <c r="B177" s="40"/>
      <c r="C177" s="187" t="s">
        <v>303</v>
      </c>
      <c r="D177" s="187" t="s">
        <v>133</v>
      </c>
      <c r="E177" s="188" t="s">
        <v>304</v>
      </c>
      <c r="F177" s="189" t="s">
        <v>305</v>
      </c>
      <c r="G177" s="190" t="s">
        <v>136</v>
      </c>
      <c r="H177" s="191">
        <v>201.77</v>
      </c>
      <c r="I177" s="192"/>
      <c r="J177" s="193">
        <f>ROUND(I177*H177,2)</f>
        <v>0</v>
      </c>
      <c r="K177" s="189" t="s">
        <v>137</v>
      </c>
      <c r="L177" s="60"/>
      <c r="M177" s="194" t="s">
        <v>21</v>
      </c>
      <c r="N177" s="195" t="s">
        <v>43</v>
      </c>
      <c r="O177" s="41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AR177" s="23" t="s">
        <v>138</v>
      </c>
      <c r="AT177" s="23" t="s">
        <v>133</v>
      </c>
      <c r="AU177" s="23" t="s">
        <v>81</v>
      </c>
      <c r="AY177" s="23" t="s">
        <v>131</v>
      </c>
      <c r="BE177" s="198">
        <f>IF(N177="základní",J177,0)</f>
        <v>0</v>
      </c>
      <c r="BF177" s="198">
        <f>IF(N177="snížená",J177,0)</f>
        <v>0</v>
      </c>
      <c r="BG177" s="198">
        <f>IF(N177="zákl. přenesená",J177,0)</f>
        <v>0</v>
      </c>
      <c r="BH177" s="198">
        <f>IF(N177="sníž. přenesená",J177,0)</f>
        <v>0</v>
      </c>
      <c r="BI177" s="198">
        <f>IF(N177="nulová",J177,0)</f>
        <v>0</v>
      </c>
      <c r="BJ177" s="23" t="s">
        <v>79</v>
      </c>
      <c r="BK177" s="198">
        <f>ROUND(I177*H177,2)</f>
        <v>0</v>
      </c>
      <c r="BL177" s="23" t="s">
        <v>138</v>
      </c>
      <c r="BM177" s="23" t="s">
        <v>306</v>
      </c>
    </row>
    <row r="178" spans="2:65" s="11" customFormat="1" ht="13.5">
      <c r="B178" s="199"/>
      <c r="C178" s="200"/>
      <c r="D178" s="201" t="s">
        <v>140</v>
      </c>
      <c r="E178" s="202" t="s">
        <v>21</v>
      </c>
      <c r="F178" s="203" t="s">
        <v>307</v>
      </c>
      <c r="G178" s="200"/>
      <c r="H178" s="204">
        <v>144</v>
      </c>
      <c r="I178" s="205"/>
      <c r="J178" s="200"/>
      <c r="K178" s="200"/>
      <c r="L178" s="206"/>
      <c r="M178" s="207"/>
      <c r="N178" s="208"/>
      <c r="O178" s="208"/>
      <c r="P178" s="208"/>
      <c r="Q178" s="208"/>
      <c r="R178" s="208"/>
      <c r="S178" s="208"/>
      <c r="T178" s="209"/>
      <c r="AT178" s="210" t="s">
        <v>140</v>
      </c>
      <c r="AU178" s="210" t="s">
        <v>81</v>
      </c>
      <c r="AV178" s="11" t="s">
        <v>81</v>
      </c>
      <c r="AW178" s="11" t="s">
        <v>35</v>
      </c>
      <c r="AX178" s="11" t="s">
        <v>72</v>
      </c>
      <c r="AY178" s="210" t="s">
        <v>131</v>
      </c>
    </row>
    <row r="179" spans="2:65" s="11" customFormat="1" ht="13.5">
      <c r="B179" s="199"/>
      <c r="C179" s="200"/>
      <c r="D179" s="201" t="s">
        <v>140</v>
      </c>
      <c r="E179" s="202" t="s">
        <v>21</v>
      </c>
      <c r="F179" s="203" t="s">
        <v>308</v>
      </c>
      <c r="G179" s="200"/>
      <c r="H179" s="204">
        <v>57.77</v>
      </c>
      <c r="I179" s="205"/>
      <c r="J179" s="200"/>
      <c r="K179" s="200"/>
      <c r="L179" s="206"/>
      <c r="M179" s="207"/>
      <c r="N179" s="208"/>
      <c r="O179" s="208"/>
      <c r="P179" s="208"/>
      <c r="Q179" s="208"/>
      <c r="R179" s="208"/>
      <c r="S179" s="208"/>
      <c r="T179" s="209"/>
      <c r="AT179" s="210" t="s">
        <v>140</v>
      </c>
      <c r="AU179" s="210" t="s">
        <v>81</v>
      </c>
      <c r="AV179" s="11" t="s">
        <v>81</v>
      </c>
      <c r="AW179" s="11" t="s">
        <v>35</v>
      </c>
      <c r="AX179" s="11" t="s">
        <v>72</v>
      </c>
      <c r="AY179" s="210" t="s">
        <v>131</v>
      </c>
    </row>
    <row r="180" spans="2:65" s="13" customFormat="1" ht="13.5">
      <c r="B180" s="221"/>
      <c r="C180" s="222"/>
      <c r="D180" s="201" t="s">
        <v>140</v>
      </c>
      <c r="E180" s="223" t="s">
        <v>21</v>
      </c>
      <c r="F180" s="224" t="s">
        <v>158</v>
      </c>
      <c r="G180" s="222"/>
      <c r="H180" s="225">
        <v>201.77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140</v>
      </c>
      <c r="AU180" s="231" t="s">
        <v>81</v>
      </c>
      <c r="AV180" s="13" t="s">
        <v>138</v>
      </c>
      <c r="AW180" s="13" t="s">
        <v>35</v>
      </c>
      <c r="AX180" s="13" t="s">
        <v>79</v>
      </c>
      <c r="AY180" s="231" t="s">
        <v>131</v>
      </c>
    </row>
    <row r="181" spans="2:65" s="1" customFormat="1" ht="16.5" customHeight="1">
      <c r="B181" s="40"/>
      <c r="C181" s="187" t="s">
        <v>309</v>
      </c>
      <c r="D181" s="187" t="s">
        <v>133</v>
      </c>
      <c r="E181" s="188" t="s">
        <v>310</v>
      </c>
      <c r="F181" s="189" t="s">
        <v>311</v>
      </c>
      <c r="G181" s="190" t="s">
        <v>171</v>
      </c>
      <c r="H181" s="191">
        <v>23.94</v>
      </c>
      <c r="I181" s="192"/>
      <c r="J181" s="193">
        <f>ROUND(I181*H181,2)</f>
        <v>0</v>
      </c>
      <c r="K181" s="189" t="s">
        <v>137</v>
      </c>
      <c r="L181" s="60"/>
      <c r="M181" s="194" t="s">
        <v>21</v>
      </c>
      <c r="N181" s="195" t="s">
        <v>43</v>
      </c>
      <c r="O181" s="41"/>
      <c r="P181" s="196">
        <f>O181*H181</f>
        <v>0</v>
      </c>
      <c r="Q181" s="196">
        <v>1.98</v>
      </c>
      <c r="R181" s="196">
        <f>Q181*H181</f>
        <v>47.401200000000003</v>
      </c>
      <c r="S181" s="196">
        <v>0</v>
      </c>
      <c r="T181" s="197">
        <f>S181*H181</f>
        <v>0</v>
      </c>
      <c r="AR181" s="23" t="s">
        <v>138</v>
      </c>
      <c r="AT181" s="23" t="s">
        <v>133</v>
      </c>
      <c r="AU181" s="23" t="s">
        <v>81</v>
      </c>
      <c r="AY181" s="23" t="s">
        <v>131</v>
      </c>
      <c r="BE181" s="198">
        <f>IF(N181="základní",J181,0)</f>
        <v>0</v>
      </c>
      <c r="BF181" s="198">
        <f>IF(N181="snížená",J181,0)</f>
        <v>0</v>
      </c>
      <c r="BG181" s="198">
        <f>IF(N181="zákl. přenesená",J181,0)</f>
        <v>0</v>
      </c>
      <c r="BH181" s="198">
        <f>IF(N181="sníž. přenesená",J181,0)</f>
        <v>0</v>
      </c>
      <c r="BI181" s="198">
        <f>IF(N181="nulová",J181,0)</f>
        <v>0</v>
      </c>
      <c r="BJ181" s="23" t="s">
        <v>79</v>
      </c>
      <c r="BK181" s="198">
        <f>ROUND(I181*H181,2)</f>
        <v>0</v>
      </c>
      <c r="BL181" s="23" t="s">
        <v>138</v>
      </c>
      <c r="BM181" s="23" t="s">
        <v>312</v>
      </c>
    </row>
    <row r="182" spans="2:65" s="11" customFormat="1" ht="13.5">
      <c r="B182" s="199"/>
      <c r="C182" s="200"/>
      <c r="D182" s="201" t="s">
        <v>140</v>
      </c>
      <c r="E182" s="202" t="s">
        <v>21</v>
      </c>
      <c r="F182" s="203" t="s">
        <v>313</v>
      </c>
      <c r="G182" s="200"/>
      <c r="H182" s="204">
        <v>23.94</v>
      </c>
      <c r="I182" s="205"/>
      <c r="J182" s="200"/>
      <c r="K182" s="200"/>
      <c r="L182" s="206"/>
      <c r="M182" s="207"/>
      <c r="N182" s="208"/>
      <c r="O182" s="208"/>
      <c r="P182" s="208"/>
      <c r="Q182" s="208"/>
      <c r="R182" s="208"/>
      <c r="S182" s="208"/>
      <c r="T182" s="209"/>
      <c r="AT182" s="210" t="s">
        <v>140</v>
      </c>
      <c r="AU182" s="210" t="s">
        <v>81</v>
      </c>
      <c r="AV182" s="11" t="s">
        <v>81</v>
      </c>
      <c r="AW182" s="11" t="s">
        <v>35</v>
      </c>
      <c r="AX182" s="11" t="s">
        <v>72</v>
      </c>
      <c r="AY182" s="210" t="s">
        <v>131</v>
      </c>
    </row>
    <row r="183" spans="2:65" s="13" customFormat="1" ht="13.5">
      <c r="B183" s="221"/>
      <c r="C183" s="222"/>
      <c r="D183" s="201" t="s">
        <v>140</v>
      </c>
      <c r="E183" s="223" t="s">
        <v>21</v>
      </c>
      <c r="F183" s="224" t="s">
        <v>158</v>
      </c>
      <c r="G183" s="222"/>
      <c r="H183" s="225">
        <v>23.94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140</v>
      </c>
      <c r="AU183" s="231" t="s">
        <v>81</v>
      </c>
      <c r="AV183" s="13" t="s">
        <v>138</v>
      </c>
      <c r="AW183" s="13" t="s">
        <v>35</v>
      </c>
      <c r="AX183" s="13" t="s">
        <v>79</v>
      </c>
      <c r="AY183" s="231" t="s">
        <v>131</v>
      </c>
    </row>
    <row r="184" spans="2:65" s="1" customFormat="1" ht="16.5" customHeight="1">
      <c r="B184" s="40"/>
      <c r="C184" s="187" t="s">
        <v>314</v>
      </c>
      <c r="D184" s="187" t="s">
        <v>133</v>
      </c>
      <c r="E184" s="188" t="s">
        <v>315</v>
      </c>
      <c r="F184" s="189" t="s">
        <v>316</v>
      </c>
      <c r="G184" s="190" t="s">
        <v>171</v>
      </c>
      <c r="H184" s="191">
        <v>47.822000000000003</v>
      </c>
      <c r="I184" s="192"/>
      <c r="J184" s="193">
        <f>ROUND(I184*H184,2)</f>
        <v>0</v>
      </c>
      <c r="K184" s="189" t="s">
        <v>137</v>
      </c>
      <c r="L184" s="60"/>
      <c r="M184" s="194" t="s">
        <v>21</v>
      </c>
      <c r="N184" s="195" t="s">
        <v>43</v>
      </c>
      <c r="O184" s="41"/>
      <c r="P184" s="196">
        <f>O184*H184</f>
        <v>0</v>
      </c>
      <c r="Q184" s="196">
        <v>2.45329</v>
      </c>
      <c r="R184" s="196">
        <f>Q184*H184</f>
        <v>117.32123438000001</v>
      </c>
      <c r="S184" s="196">
        <v>0</v>
      </c>
      <c r="T184" s="197">
        <f>S184*H184</f>
        <v>0</v>
      </c>
      <c r="AR184" s="23" t="s">
        <v>138</v>
      </c>
      <c r="AT184" s="23" t="s">
        <v>133</v>
      </c>
      <c r="AU184" s="23" t="s">
        <v>81</v>
      </c>
      <c r="AY184" s="23" t="s">
        <v>131</v>
      </c>
      <c r="BE184" s="198">
        <f>IF(N184="základní",J184,0)</f>
        <v>0</v>
      </c>
      <c r="BF184" s="198">
        <f>IF(N184="snížená",J184,0)</f>
        <v>0</v>
      </c>
      <c r="BG184" s="198">
        <f>IF(N184="zákl. přenesená",J184,0)</f>
        <v>0</v>
      </c>
      <c r="BH184" s="198">
        <f>IF(N184="sníž. přenesená",J184,0)</f>
        <v>0</v>
      </c>
      <c r="BI184" s="198">
        <f>IF(N184="nulová",J184,0)</f>
        <v>0</v>
      </c>
      <c r="BJ184" s="23" t="s">
        <v>79</v>
      </c>
      <c r="BK184" s="198">
        <f>ROUND(I184*H184,2)</f>
        <v>0</v>
      </c>
      <c r="BL184" s="23" t="s">
        <v>138</v>
      </c>
      <c r="BM184" s="23" t="s">
        <v>317</v>
      </c>
    </row>
    <row r="185" spans="2:65" s="11" customFormat="1" ht="13.5">
      <c r="B185" s="199"/>
      <c r="C185" s="200"/>
      <c r="D185" s="201" t="s">
        <v>140</v>
      </c>
      <c r="E185" s="202" t="s">
        <v>21</v>
      </c>
      <c r="F185" s="203" t="s">
        <v>318</v>
      </c>
      <c r="G185" s="200"/>
      <c r="H185" s="204">
        <v>32.4</v>
      </c>
      <c r="I185" s="205"/>
      <c r="J185" s="200"/>
      <c r="K185" s="200"/>
      <c r="L185" s="206"/>
      <c r="M185" s="207"/>
      <c r="N185" s="208"/>
      <c r="O185" s="208"/>
      <c r="P185" s="208"/>
      <c r="Q185" s="208"/>
      <c r="R185" s="208"/>
      <c r="S185" s="208"/>
      <c r="T185" s="209"/>
      <c r="AT185" s="210" t="s">
        <v>140</v>
      </c>
      <c r="AU185" s="210" t="s">
        <v>81</v>
      </c>
      <c r="AV185" s="11" t="s">
        <v>81</v>
      </c>
      <c r="AW185" s="11" t="s">
        <v>35</v>
      </c>
      <c r="AX185" s="11" t="s">
        <v>72</v>
      </c>
      <c r="AY185" s="210" t="s">
        <v>131</v>
      </c>
    </row>
    <row r="186" spans="2:65" s="11" customFormat="1" ht="13.5">
      <c r="B186" s="199"/>
      <c r="C186" s="200"/>
      <c r="D186" s="201" t="s">
        <v>140</v>
      </c>
      <c r="E186" s="202" t="s">
        <v>21</v>
      </c>
      <c r="F186" s="203" t="s">
        <v>319</v>
      </c>
      <c r="G186" s="200"/>
      <c r="H186" s="204">
        <v>15.422000000000001</v>
      </c>
      <c r="I186" s="205"/>
      <c r="J186" s="200"/>
      <c r="K186" s="200"/>
      <c r="L186" s="206"/>
      <c r="M186" s="207"/>
      <c r="N186" s="208"/>
      <c r="O186" s="208"/>
      <c r="P186" s="208"/>
      <c r="Q186" s="208"/>
      <c r="R186" s="208"/>
      <c r="S186" s="208"/>
      <c r="T186" s="209"/>
      <c r="AT186" s="210" t="s">
        <v>140</v>
      </c>
      <c r="AU186" s="210" t="s">
        <v>81</v>
      </c>
      <c r="AV186" s="11" t="s">
        <v>81</v>
      </c>
      <c r="AW186" s="11" t="s">
        <v>35</v>
      </c>
      <c r="AX186" s="11" t="s">
        <v>72</v>
      </c>
      <c r="AY186" s="210" t="s">
        <v>131</v>
      </c>
    </row>
    <row r="187" spans="2:65" s="13" customFormat="1" ht="13.5">
      <c r="B187" s="221"/>
      <c r="C187" s="222"/>
      <c r="D187" s="201" t="s">
        <v>140</v>
      </c>
      <c r="E187" s="223" t="s">
        <v>21</v>
      </c>
      <c r="F187" s="224" t="s">
        <v>158</v>
      </c>
      <c r="G187" s="222"/>
      <c r="H187" s="225">
        <v>47.822000000000003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140</v>
      </c>
      <c r="AU187" s="231" t="s">
        <v>81</v>
      </c>
      <c r="AV187" s="13" t="s">
        <v>138</v>
      </c>
      <c r="AW187" s="13" t="s">
        <v>35</v>
      </c>
      <c r="AX187" s="13" t="s">
        <v>79</v>
      </c>
      <c r="AY187" s="231" t="s">
        <v>131</v>
      </c>
    </row>
    <row r="188" spans="2:65" s="1" customFormat="1" ht="16.5" customHeight="1">
      <c r="B188" s="40"/>
      <c r="C188" s="187" t="s">
        <v>320</v>
      </c>
      <c r="D188" s="187" t="s">
        <v>133</v>
      </c>
      <c r="E188" s="188" t="s">
        <v>321</v>
      </c>
      <c r="F188" s="189" t="s">
        <v>322</v>
      </c>
      <c r="G188" s="190" t="s">
        <v>136</v>
      </c>
      <c r="H188" s="191">
        <v>145.19999999999999</v>
      </c>
      <c r="I188" s="192"/>
      <c r="J188" s="193">
        <f>ROUND(I188*H188,2)</f>
        <v>0</v>
      </c>
      <c r="K188" s="189" t="s">
        <v>137</v>
      </c>
      <c r="L188" s="60"/>
      <c r="M188" s="194" t="s">
        <v>21</v>
      </c>
      <c r="N188" s="195" t="s">
        <v>43</v>
      </c>
      <c r="O188" s="41"/>
      <c r="P188" s="196">
        <f>O188*H188</f>
        <v>0</v>
      </c>
      <c r="Q188" s="196">
        <v>2.64E-3</v>
      </c>
      <c r="R188" s="196">
        <f>Q188*H188</f>
        <v>0.38332799999999995</v>
      </c>
      <c r="S188" s="196">
        <v>0</v>
      </c>
      <c r="T188" s="197">
        <f>S188*H188</f>
        <v>0</v>
      </c>
      <c r="AR188" s="23" t="s">
        <v>138</v>
      </c>
      <c r="AT188" s="23" t="s">
        <v>133</v>
      </c>
      <c r="AU188" s="23" t="s">
        <v>81</v>
      </c>
      <c r="AY188" s="23" t="s">
        <v>131</v>
      </c>
      <c r="BE188" s="198">
        <f>IF(N188="základní",J188,0)</f>
        <v>0</v>
      </c>
      <c r="BF188" s="198">
        <f>IF(N188="snížená",J188,0)</f>
        <v>0</v>
      </c>
      <c r="BG188" s="198">
        <f>IF(N188="zákl. přenesená",J188,0)</f>
        <v>0</v>
      </c>
      <c r="BH188" s="198">
        <f>IF(N188="sníž. přenesená",J188,0)</f>
        <v>0</v>
      </c>
      <c r="BI188" s="198">
        <f>IF(N188="nulová",J188,0)</f>
        <v>0</v>
      </c>
      <c r="BJ188" s="23" t="s">
        <v>79</v>
      </c>
      <c r="BK188" s="198">
        <f>ROUND(I188*H188,2)</f>
        <v>0</v>
      </c>
      <c r="BL188" s="23" t="s">
        <v>138</v>
      </c>
      <c r="BM188" s="23" t="s">
        <v>323</v>
      </c>
    </row>
    <row r="189" spans="2:65" s="11" customFormat="1" ht="13.5">
      <c r="B189" s="199"/>
      <c r="C189" s="200"/>
      <c r="D189" s="201" t="s">
        <v>140</v>
      </c>
      <c r="E189" s="202" t="s">
        <v>21</v>
      </c>
      <c r="F189" s="203" t="s">
        <v>324</v>
      </c>
      <c r="G189" s="200"/>
      <c r="H189" s="204">
        <v>145.19999999999999</v>
      </c>
      <c r="I189" s="205"/>
      <c r="J189" s="200"/>
      <c r="K189" s="200"/>
      <c r="L189" s="206"/>
      <c r="M189" s="207"/>
      <c r="N189" s="208"/>
      <c r="O189" s="208"/>
      <c r="P189" s="208"/>
      <c r="Q189" s="208"/>
      <c r="R189" s="208"/>
      <c r="S189" s="208"/>
      <c r="T189" s="209"/>
      <c r="AT189" s="210" t="s">
        <v>140</v>
      </c>
      <c r="AU189" s="210" t="s">
        <v>81</v>
      </c>
      <c r="AV189" s="11" t="s">
        <v>81</v>
      </c>
      <c r="AW189" s="11" t="s">
        <v>35</v>
      </c>
      <c r="AX189" s="11" t="s">
        <v>72</v>
      </c>
      <c r="AY189" s="210" t="s">
        <v>131</v>
      </c>
    </row>
    <row r="190" spans="2:65" s="13" customFormat="1" ht="13.5">
      <c r="B190" s="221"/>
      <c r="C190" s="222"/>
      <c r="D190" s="201" t="s">
        <v>140</v>
      </c>
      <c r="E190" s="223" t="s">
        <v>21</v>
      </c>
      <c r="F190" s="224" t="s">
        <v>158</v>
      </c>
      <c r="G190" s="222"/>
      <c r="H190" s="225">
        <v>145.19999999999999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140</v>
      </c>
      <c r="AU190" s="231" t="s">
        <v>81</v>
      </c>
      <c r="AV190" s="13" t="s">
        <v>138</v>
      </c>
      <c r="AW190" s="13" t="s">
        <v>35</v>
      </c>
      <c r="AX190" s="13" t="s">
        <v>79</v>
      </c>
      <c r="AY190" s="231" t="s">
        <v>131</v>
      </c>
    </row>
    <row r="191" spans="2:65" s="1" customFormat="1" ht="16.5" customHeight="1">
      <c r="B191" s="40"/>
      <c r="C191" s="187" t="s">
        <v>325</v>
      </c>
      <c r="D191" s="187" t="s">
        <v>133</v>
      </c>
      <c r="E191" s="188" t="s">
        <v>326</v>
      </c>
      <c r="F191" s="189" t="s">
        <v>327</v>
      </c>
      <c r="G191" s="190" t="s">
        <v>136</v>
      </c>
      <c r="H191" s="191">
        <v>145.19999999999999</v>
      </c>
      <c r="I191" s="192"/>
      <c r="J191" s="193">
        <f>ROUND(I191*H191,2)</f>
        <v>0</v>
      </c>
      <c r="K191" s="189" t="s">
        <v>137</v>
      </c>
      <c r="L191" s="60"/>
      <c r="M191" s="194" t="s">
        <v>21</v>
      </c>
      <c r="N191" s="195" t="s">
        <v>43</v>
      </c>
      <c r="O191" s="41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AR191" s="23" t="s">
        <v>138</v>
      </c>
      <c r="AT191" s="23" t="s">
        <v>133</v>
      </c>
      <c r="AU191" s="23" t="s">
        <v>81</v>
      </c>
      <c r="AY191" s="23" t="s">
        <v>131</v>
      </c>
      <c r="BE191" s="198">
        <f>IF(N191="základní",J191,0)</f>
        <v>0</v>
      </c>
      <c r="BF191" s="198">
        <f>IF(N191="snížená",J191,0)</f>
        <v>0</v>
      </c>
      <c r="BG191" s="198">
        <f>IF(N191="zákl. přenesená",J191,0)</f>
        <v>0</v>
      </c>
      <c r="BH191" s="198">
        <f>IF(N191="sníž. přenesená",J191,0)</f>
        <v>0</v>
      </c>
      <c r="BI191" s="198">
        <f>IF(N191="nulová",J191,0)</f>
        <v>0</v>
      </c>
      <c r="BJ191" s="23" t="s">
        <v>79</v>
      </c>
      <c r="BK191" s="198">
        <f>ROUND(I191*H191,2)</f>
        <v>0</v>
      </c>
      <c r="BL191" s="23" t="s">
        <v>138</v>
      </c>
      <c r="BM191" s="23" t="s">
        <v>328</v>
      </c>
    </row>
    <row r="192" spans="2:65" s="1" customFormat="1" ht="16.5" customHeight="1">
      <c r="B192" s="40"/>
      <c r="C192" s="187" t="s">
        <v>329</v>
      </c>
      <c r="D192" s="187" t="s">
        <v>133</v>
      </c>
      <c r="E192" s="188" t="s">
        <v>330</v>
      </c>
      <c r="F192" s="189" t="s">
        <v>331</v>
      </c>
      <c r="G192" s="190" t="s">
        <v>205</v>
      </c>
      <c r="H192" s="191">
        <v>0.38200000000000001</v>
      </c>
      <c r="I192" s="192"/>
      <c r="J192" s="193">
        <f>ROUND(I192*H192,2)</f>
        <v>0</v>
      </c>
      <c r="K192" s="189" t="s">
        <v>137</v>
      </c>
      <c r="L192" s="60"/>
      <c r="M192" s="194" t="s">
        <v>21</v>
      </c>
      <c r="N192" s="195" t="s">
        <v>43</v>
      </c>
      <c r="O192" s="41"/>
      <c r="P192" s="196">
        <f>O192*H192</f>
        <v>0</v>
      </c>
      <c r="Q192" s="196">
        <v>1.06277</v>
      </c>
      <c r="R192" s="196">
        <f>Q192*H192</f>
        <v>0.40597813999999999</v>
      </c>
      <c r="S192" s="196">
        <v>0</v>
      </c>
      <c r="T192" s="197">
        <f>S192*H192</f>
        <v>0</v>
      </c>
      <c r="AR192" s="23" t="s">
        <v>138</v>
      </c>
      <c r="AT192" s="23" t="s">
        <v>133</v>
      </c>
      <c r="AU192" s="23" t="s">
        <v>81</v>
      </c>
      <c r="AY192" s="23" t="s">
        <v>131</v>
      </c>
      <c r="BE192" s="198">
        <f>IF(N192="základní",J192,0)</f>
        <v>0</v>
      </c>
      <c r="BF192" s="198">
        <f>IF(N192="snížená",J192,0)</f>
        <v>0</v>
      </c>
      <c r="BG192" s="198">
        <f>IF(N192="zákl. přenesená",J192,0)</f>
        <v>0</v>
      </c>
      <c r="BH192" s="198">
        <f>IF(N192="sníž. přenesená",J192,0)</f>
        <v>0</v>
      </c>
      <c r="BI192" s="198">
        <f>IF(N192="nulová",J192,0)</f>
        <v>0</v>
      </c>
      <c r="BJ192" s="23" t="s">
        <v>79</v>
      </c>
      <c r="BK192" s="198">
        <f>ROUND(I192*H192,2)</f>
        <v>0</v>
      </c>
      <c r="BL192" s="23" t="s">
        <v>138</v>
      </c>
      <c r="BM192" s="23" t="s">
        <v>332</v>
      </c>
    </row>
    <row r="193" spans="2:65" s="11" customFormat="1" ht="13.5">
      <c r="B193" s="199"/>
      <c r="C193" s="200"/>
      <c r="D193" s="201" t="s">
        <v>140</v>
      </c>
      <c r="E193" s="202" t="s">
        <v>21</v>
      </c>
      <c r="F193" s="203" t="s">
        <v>333</v>
      </c>
      <c r="G193" s="200"/>
      <c r="H193" s="204">
        <v>0.38200000000000001</v>
      </c>
      <c r="I193" s="205"/>
      <c r="J193" s="200"/>
      <c r="K193" s="200"/>
      <c r="L193" s="206"/>
      <c r="M193" s="207"/>
      <c r="N193" s="208"/>
      <c r="O193" s="208"/>
      <c r="P193" s="208"/>
      <c r="Q193" s="208"/>
      <c r="R193" s="208"/>
      <c r="S193" s="208"/>
      <c r="T193" s="209"/>
      <c r="AT193" s="210" t="s">
        <v>140</v>
      </c>
      <c r="AU193" s="210" t="s">
        <v>81</v>
      </c>
      <c r="AV193" s="11" t="s">
        <v>81</v>
      </c>
      <c r="AW193" s="11" t="s">
        <v>35</v>
      </c>
      <c r="AX193" s="11" t="s">
        <v>72</v>
      </c>
      <c r="AY193" s="210" t="s">
        <v>131</v>
      </c>
    </row>
    <row r="194" spans="2:65" s="13" customFormat="1" ht="13.5">
      <c r="B194" s="221"/>
      <c r="C194" s="222"/>
      <c r="D194" s="201" t="s">
        <v>140</v>
      </c>
      <c r="E194" s="223" t="s">
        <v>21</v>
      </c>
      <c r="F194" s="224" t="s">
        <v>158</v>
      </c>
      <c r="G194" s="222"/>
      <c r="H194" s="225">
        <v>0.38200000000000001</v>
      </c>
      <c r="I194" s="226"/>
      <c r="J194" s="222"/>
      <c r="K194" s="222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140</v>
      </c>
      <c r="AU194" s="231" t="s">
        <v>81</v>
      </c>
      <c r="AV194" s="13" t="s">
        <v>138</v>
      </c>
      <c r="AW194" s="13" t="s">
        <v>35</v>
      </c>
      <c r="AX194" s="13" t="s">
        <v>79</v>
      </c>
      <c r="AY194" s="231" t="s">
        <v>131</v>
      </c>
    </row>
    <row r="195" spans="2:65" s="10" customFormat="1" ht="29.85" customHeight="1">
      <c r="B195" s="171"/>
      <c r="C195" s="172"/>
      <c r="D195" s="173" t="s">
        <v>71</v>
      </c>
      <c r="E195" s="185" t="s">
        <v>145</v>
      </c>
      <c r="F195" s="185" t="s">
        <v>334</v>
      </c>
      <c r="G195" s="172"/>
      <c r="H195" s="172"/>
      <c r="I195" s="175"/>
      <c r="J195" s="186">
        <f>BK195</f>
        <v>0</v>
      </c>
      <c r="K195" s="172"/>
      <c r="L195" s="177"/>
      <c r="M195" s="178"/>
      <c r="N195" s="179"/>
      <c r="O195" s="179"/>
      <c r="P195" s="180">
        <f>SUM(P196:P204)</f>
        <v>0</v>
      </c>
      <c r="Q195" s="179"/>
      <c r="R195" s="180">
        <f>SUM(R196:R204)</f>
        <v>10.805399999999999</v>
      </c>
      <c r="S195" s="179"/>
      <c r="T195" s="181">
        <f>SUM(T196:T204)</f>
        <v>0</v>
      </c>
      <c r="AR195" s="182" t="s">
        <v>79</v>
      </c>
      <c r="AT195" s="183" t="s">
        <v>71</v>
      </c>
      <c r="AU195" s="183" t="s">
        <v>79</v>
      </c>
      <c r="AY195" s="182" t="s">
        <v>131</v>
      </c>
      <c r="BK195" s="184">
        <f>SUM(BK196:BK204)</f>
        <v>0</v>
      </c>
    </row>
    <row r="196" spans="2:65" s="1" customFormat="1" ht="25.5" customHeight="1">
      <c r="B196" s="40"/>
      <c r="C196" s="187" t="s">
        <v>335</v>
      </c>
      <c r="D196" s="187" t="s">
        <v>133</v>
      </c>
      <c r="E196" s="188" t="s">
        <v>336</v>
      </c>
      <c r="F196" s="189" t="s">
        <v>337</v>
      </c>
      <c r="G196" s="190" t="s">
        <v>265</v>
      </c>
      <c r="H196" s="191">
        <v>60</v>
      </c>
      <c r="I196" s="192"/>
      <c r="J196" s="193">
        <f>ROUND(I196*H196,2)</f>
        <v>0</v>
      </c>
      <c r="K196" s="189" t="s">
        <v>21</v>
      </c>
      <c r="L196" s="60"/>
      <c r="M196" s="194" t="s">
        <v>21</v>
      </c>
      <c r="N196" s="195" t="s">
        <v>43</v>
      </c>
      <c r="O196" s="41"/>
      <c r="P196" s="196">
        <f>O196*H196</f>
        <v>0</v>
      </c>
      <c r="Q196" s="196">
        <v>0.17488999999999999</v>
      </c>
      <c r="R196" s="196">
        <f>Q196*H196</f>
        <v>10.493399999999999</v>
      </c>
      <c r="S196" s="196">
        <v>0</v>
      </c>
      <c r="T196" s="197">
        <f>S196*H196</f>
        <v>0</v>
      </c>
      <c r="AR196" s="23" t="s">
        <v>138</v>
      </c>
      <c r="AT196" s="23" t="s">
        <v>133</v>
      </c>
      <c r="AU196" s="23" t="s">
        <v>81</v>
      </c>
      <c r="AY196" s="23" t="s">
        <v>131</v>
      </c>
      <c r="BE196" s="198">
        <f>IF(N196="základní",J196,0)</f>
        <v>0</v>
      </c>
      <c r="BF196" s="198">
        <f>IF(N196="snížená",J196,0)</f>
        <v>0</v>
      </c>
      <c r="BG196" s="198">
        <f>IF(N196="zákl. přenesená",J196,0)</f>
        <v>0</v>
      </c>
      <c r="BH196" s="198">
        <f>IF(N196="sníž. přenesená",J196,0)</f>
        <v>0</v>
      </c>
      <c r="BI196" s="198">
        <f>IF(N196="nulová",J196,0)</f>
        <v>0</v>
      </c>
      <c r="BJ196" s="23" t="s">
        <v>79</v>
      </c>
      <c r="BK196" s="198">
        <f>ROUND(I196*H196,2)</f>
        <v>0</v>
      </c>
      <c r="BL196" s="23" t="s">
        <v>138</v>
      </c>
      <c r="BM196" s="23" t="s">
        <v>338</v>
      </c>
    </row>
    <row r="197" spans="2:65" s="1" customFormat="1" ht="25.5" customHeight="1">
      <c r="B197" s="40"/>
      <c r="C197" s="232" t="s">
        <v>339</v>
      </c>
      <c r="D197" s="232" t="s">
        <v>213</v>
      </c>
      <c r="E197" s="233" t="s">
        <v>340</v>
      </c>
      <c r="F197" s="234" t="s">
        <v>341</v>
      </c>
      <c r="G197" s="235" t="s">
        <v>265</v>
      </c>
      <c r="H197" s="236">
        <v>60</v>
      </c>
      <c r="I197" s="237"/>
      <c r="J197" s="238">
        <f>ROUND(I197*H197,2)</f>
        <v>0</v>
      </c>
      <c r="K197" s="234" t="s">
        <v>21</v>
      </c>
      <c r="L197" s="239"/>
      <c r="M197" s="240" t="s">
        <v>21</v>
      </c>
      <c r="N197" s="241" t="s">
        <v>43</v>
      </c>
      <c r="O197" s="41"/>
      <c r="P197" s="196">
        <f>O197*H197</f>
        <v>0</v>
      </c>
      <c r="Q197" s="196">
        <v>5.1999999999999998E-3</v>
      </c>
      <c r="R197" s="196">
        <f>Q197*H197</f>
        <v>0.312</v>
      </c>
      <c r="S197" s="196">
        <v>0</v>
      </c>
      <c r="T197" s="197">
        <f>S197*H197</f>
        <v>0</v>
      </c>
      <c r="AR197" s="23" t="s">
        <v>168</v>
      </c>
      <c r="AT197" s="23" t="s">
        <v>213</v>
      </c>
      <c r="AU197" s="23" t="s">
        <v>81</v>
      </c>
      <c r="AY197" s="23" t="s">
        <v>131</v>
      </c>
      <c r="BE197" s="198">
        <f>IF(N197="základní",J197,0)</f>
        <v>0</v>
      </c>
      <c r="BF197" s="198">
        <f>IF(N197="snížená",J197,0)</f>
        <v>0</v>
      </c>
      <c r="BG197" s="198">
        <f>IF(N197="zákl. přenesená",J197,0)</f>
        <v>0</v>
      </c>
      <c r="BH197" s="198">
        <f>IF(N197="sníž. přenesená",J197,0)</f>
        <v>0</v>
      </c>
      <c r="BI197" s="198">
        <f>IF(N197="nulová",J197,0)</f>
        <v>0</v>
      </c>
      <c r="BJ197" s="23" t="s">
        <v>79</v>
      </c>
      <c r="BK197" s="198">
        <f>ROUND(I197*H197,2)</f>
        <v>0</v>
      </c>
      <c r="BL197" s="23" t="s">
        <v>138</v>
      </c>
      <c r="BM197" s="23" t="s">
        <v>342</v>
      </c>
    </row>
    <row r="198" spans="2:65" s="1" customFormat="1" ht="16.5" customHeight="1">
      <c r="B198" s="40"/>
      <c r="C198" s="187" t="s">
        <v>343</v>
      </c>
      <c r="D198" s="187" t="s">
        <v>133</v>
      </c>
      <c r="E198" s="188" t="s">
        <v>344</v>
      </c>
      <c r="F198" s="189" t="s">
        <v>345</v>
      </c>
      <c r="G198" s="190" t="s">
        <v>166</v>
      </c>
      <c r="H198" s="191">
        <v>407.44200000000001</v>
      </c>
      <c r="I198" s="192"/>
      <c r="J198" s="193">
        <f>ROUND(I198*H198,2)</f>
        <v>0</v>
      </c>
      <c r="K198" s="189" t="s">
        <v>137</v>
      </c>
      <c r="L198" s="60"/>
      <c r="M198" s="194" t="s">
        <v>21</v>
      </c>
      <c r="N198" s="195" t="s">
        <v>43</v>
      </c>
      <c r="O198" s="41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AR198" s="23" t="s">
        <v>138</v>
      </c>
      <c r="AT198" s="23" t="s">
        <v>133</v>
      </c>
      <c r="AU198" s="23" t="s">
        <v>81</v>
      </c>
      <c r="AY198" s="23" t="s">
        <v>131</v>
      </c>
      <c r="BE198" s="198">
        <f>IF(N198="základní",J198,0)</f>
        <v>0</v>
      </c>
      <c r="BF198" s="198">
        <f>IF(N198="snížená",J198,0)</f>
        <v>0</v>
      </c>
      <c r="BG198" s="198">
        <f>IF(N198="zákl. přenesená",J198,0)</f>
        <v>0</v>
      </c>
      <c r="BH198" s="198">
        <f>IF(N198="sníž. přenesená",J198,0)</f>
        <v>0</v>
      </c>
      <c r="BI198" s="198">
        <f>IF(N198="nulová",J198,0)</f>
        <v>0</v>
      </c>
      <c r="BJ198" s="23" t="s">
        <v>79</v>
      </c>
      <c r="BK198" s="198">
        <f>ROUND(I198*H198,2)</f>
        <v>0</v>
      </c>
      <c r="BL198" s="23" t="s">
        <v>138</v>
      </c>
      <c r="BM198" s="23" t="s">
        <v>346</v>
      </c>
    </row>
    <row r="199" spans="2:65" s="1" customFormat="1" ht="25.5" customHeight="1">
      <c r="B199" s="40"/>
      <c r="C199" s="232" t="s">
        <v>347</v>
      </c>
      <c r="D199" s="232" t="s">
        <v>213</v>
      </c>
      <c r="E199" s="233" t="s">
        <v>348</v>
      </c>
      <c r="F199" s="234" t="s">
        <v>349</v>
      </c>
      <c r="G199" s="235" t="s">
        <v>136</v>
      </c>
      <c r="H199" s="236">
        <v>845.1</v>
      </c>
      <c r="I199" s="237"/>
      <c r="J199" s="238">
        <f>ROUND(I199*H199,2)</f>
        <v>0</v>
      </c>
      <c r="K199" s="234" t="s">
        <v>21</v>
      </c>
      <c r="L199" s="239"/>
      <c r="M199" s="240" t="s">
        <v>21</v>
      </c>
      <c r="N199" s="241" t="s">
        <v>43</v>
      </c>
      <c r="O199" s="41"/>
      <c r="P199" s="196">
        <f>O199*H199</f>
        <v>0</v>
      </c>
      <c r="Q199" s="196">
        <v>0</v>
      </c>
      <c r="R199" s="196">
        <f>Q199*H199</f>
        <v>0</v>
      </c>
      <c r="S199" s="196">
        <v>0</v>
      </c>
      <c r="T199" s="197">
        <f>S199*H199</f>
        <v>0</v>
      </c>
      <c r="AR199" s="23" t="s">
        <v>168</v>
      </c>
      <c r="AT199" s="23" t="s">
        <v>213</v>
      </c>
      <c r="AU199" s="23" t="s">
        <v>81</v>
      </c>
      <c r="AY199" s="23" t="s">
        <v>131</v>
      </c>
      <c r="BE199" s="198">
        <f>IF(N199="základní",J199,0)</f>
        <v>0</v>
      </c>
      <c r="BF199" s="198">
        <f>IF(N199="snížená",J199,0)</f>
        <v>0</v>
      </c>
      <c r="BG199" s="198">
        <f>IF(N199="zákl. přenesená",J199,0)</f>
        <v>0</v>
      </c>
      <c r="BH199" s="198">
        <f>IF(N199="sníž. přenesená",J199,0)</f>
        <v>0</v>
      </c>
      <c r="BI199" s="198">
        <f>IF(N199="nulová",J199,0)</f>
        <v>0</v>
      </c>
      <c r="BJ199" s="23" t="s">
        <v>79</v>
      </c>
      <c r="BK199" s="198">
        <f>ROUND(I199*H199,2)</f>
        <v>0</v>
      </c>
      <c r="BL199" s="23" t="s">
        <v>138</v>
      </c>
      <c r="BM199" s="23" t="s">
        <v>350</v>
      </c>
    </row>
    <row r="200" spans="2:65" s="11" customFormat="1" ht="13.5">
      <c r="B200" s="199"/>
      <c r="C200" s="200"/>
      <c r="D200" s="201" t="s">
        <v>140</v>
      </c>
      <c r="E200" s="202" t="s">
        <v>21</v>
      </c>
      <c r="F200" s="203" t="s">
        <v>351</v>
      </c>
      <c r="G200" s="200"/>
      <c r="H200" s="204">
        <v>528</v>
      </c>
      <c r="I200" s="205"/>
      <c r="J200" s="200"/>
      <c r="K200" s="200"/>
      <c r="L200" s="206"/>
      <c r="M200" s="207"/>
      <c r="N200" s="208"/>
      <c r="O200" s="208"/>
      <c r="P200" s="208"/>
      <c r="Q200" s="208"/>
      <c r="R200" s="208"/>
      <c r="S200" s="208"/>
      <c r="T200" s="209"/>
      <c r="AT200" s="210" t="s">
        <v>140</v>
      </c>
      <c r="AU200" s="210" t="s">
        <v>81</v>
      </c>
      <c r="AV200" s="11" t="s">
        <v>81</v>
      </c>
      <c r="AW200" s="11" t="s">
        <v>35</v>
      </c>
      <c r="AX200" s="11" t="s">
        <v>72</v>
      </c>
      <c r="AY200" s="210" t="s">
        <v>131</v>
      </c>
    </row>
    <row r="201" spans="2:65" s="11" customFormat="1" ht="13.5">
      <c r="B201" s="199"/>
      <c r="C201" s="200"/>
      <c r="D201" s="201" t="s">
        <v>140</v>
      </c>
      <c r="E201" s="202" t="s">
        <v>21</v>
      </c>
      <c r="F201" s="203" t="s">
        <v>352</v>
      </c>
      <c r="G201" s="200"/>
      <c r="H201" s="204">
        <v>324</v>
      </c>
      <c r="I201" s="205"/>
      <c r="J201" s="200"/>
      <c r="K201" s="200"/>
      <c r="L201" s="206"/>
      <c r="M201" s="207"/>
      <c r="N201" s="208"/>
      <c r="O201" s="208"/>
      <c r="P201" s="208"/>
      <c r="Q201" s="208"/>
      <c r="R201" s="208"/>
      <c r="S201" s="208"/>
      <c r="T201" s="209"/>
      <c r="AT201" s="210" t="s">
        <v>140</v>
      </c>
      <c r="AU201" s="210" t="s">
        <v>81</v>
      </c>
      <c r="AV201" s="11" t="s">
        <v>81</v>
      </c>
      <c r="AW201" s="11" t="s">
        <v>35</v>
      </c>
      <c r="AX201" s="11" t="s">
        <v>72</v>
      </c>
      <c r="AY201" s="210" t="s">
        <v>131</v>
      </c>
    </row>
    <row r="202" spans="2:65" s="11" customFormat="1" ht="13.5">
      <c r="B202" s="199"/>
      <c r="C202" s="200"/>
      <c r="D202" s="201" t="s">
        <v>140</v>
      </c>
      <c r="E202" s="202" t="s">
        <v>21</v>
      </c>
      <c r="F202" s="203" t="s">
        <v>353</v>
      </c>
      <c r="G202" s="200"/>
      <c r="H202" s="204">
        <v>-5</v>
      </c>
      <c r="I202" s="205"/>
      <c r="J202" s="200"/>
      <c r="K202" s="200"/>
      <c r="L202" s="206"/>
      <c r="M202" s="207"/>
      <c r="N202" s="208"/>
      <c r="O202" s="208"/>
      <c r="P202" s="208"/>
      <c r="Q202" s="208"/>
      <c r="R202" s="208"/>
      <c r="S202" s="208"/>
      <c r="T202" s="209"/>
      <c r="AT202" s="210" t="s">
        <v>140</v>
      </c>
      <c r="AU202" s="210" t="s">
        <v>81</v>
      </c>
      <c r="AV202" s="11" t="s">
        <v>81</v>
      </c>
      <c r="AW202" s="11" t="s">
        <v>35</v>
      </c>
      <c r="AX202" s="11" t="s">
        <v>72</v>
      </c>
      <c r="AY202" s="210" t="s">
        <v>131</v>
      </c>
    </row>
    <row r="203" spans="2:65" s="11" customFormat="1" ht="13.5">
      <c r="B203" s="199"/>
      <c r="C203" s="200"/>
      <c r="D203" s="201" t="s">
        <v>140</v>
      </c>
      <c r="E203" s="202" t="s">
        <v>21</v>
      </c>
      <c r="F203" s="203" t="s">
        <v>354</v>
      </c>
      <c r="G203" s="200"/>
      <c r="H203" s="204">
        <v>-1.9</v>
      </c>
      <c r="I203" s="205"/>
      <c r="J203" s="200"/>
      <c r="K203" s="200"/>
      <c r="L203" s="206"/>
      <c r="M203" s="207"/>
      <c r="N203" s="208"/>
      <c r="O203" s="208"/>
      <c r="P203" s="208"/>
      <c r="Q203" s="208"/>
      <c r="R203" s="208"/>
      <c r="S203" s="208"/>
      <c r="T203" s="209"/>
      <c r="AT203" s="210" t="s">
        <v>140</v>
      </c>
      <c r="AU203" s="210" t="s">
        <v>81</v>
      </c>
      <c r="AV203" s="11" t="s">
        <v>81</v>
      </c>
      <c r="AW203" s="11" t="s">
        <v>35</v>
      </c>
      <c r="AX203" s="11" t="s">
        <v>72</v>
      </c>
      <c r="AY203" s="210" t="s">
        <v>131</v>
      </c>
    </row>
    <row r="204" spans="2:65" s="13" customFormat="1" ht="13.5">
      <c r="B204" s="221"/>
      <c r="C204" s="222"/>
      <c r="D204" s="201" t="s">
        <v>140</v>
      </c>
      <c r="E204" s="223" t="s">
        <v>21</v>
      </c>
      <c r="F204" s="224" t="s">
        <v>158</v>
      </c>
      <c r="G204" s="222"/>
      <c r="H204" s="225">
        <v>845.1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140</v>
      </c>
      <c r="AU204" s="231" t="s">
        <v>81</v>
      </c>
      <c r="AV204" s="13" t="s">
        <v>138</v>
      </c>
      <c r="AW204" s="13" t="s">
        <v>35</v>
      </c>
      <c r="AX204" s="13" t="s">
        <v>79</v>
      </c>
      <c r="AY204" s="231" t="s">
        <v>131</v>
      </c>
    </row>
    <row r="205" spans="2:65" s="10" customFormat="1" ht="29.85" customHeight="1">
      <c r="B205" s="171"/>
      <c r="C205" s="172"/>
      <c r="D205" s="173" t="s">
        <v>71</v>
      </c>
      <c r="E205" s="185" t="s">
        <v>152</v>
      </c>
      <c r="F205" s="185" t="s">
        <v>355</v>
      </c>
      <c r="G205" s="172"/>
      <c r="H205" s="172"/>
      <c r="I205" s="175"/>
      <c r="J205" s="186">
        <f>BK205</f>
        <v>0</v>
      </c>
      <c r="K205" s="172"/>
      <c r="L205" s="177"/>
      <c r="M205" s="178"/>
      <c r="N205" s="179"/>
      <c r="O205" s="179"/>
      <c r="P205" s="180">
        <f>SUM(P206:P224)</f>
        <v>0</v>
      </c>
      <c r="Q205" s="179"/>
      <c r="R205" s="180">
        <f>SUM(R206:R224)</f>
        <v>28.840238480000004</v>
      </c>
      <c r="S205" s="179"/>
      <c r="T205" s="181">
        <f>SUM(T206:T224)</f>
        <v>0</v>
      </c>
      <c r="AR205" s="182" t="s">
        <v>79</v>
      </c>
      <c r="AT205" s="183" t="s">
        <v>71</v>
      </c>
      <c r="AU205" s="183" t="s">
        <v>79</v>
      </c>
      <c r="AY205" s="182" t="s">
        <v>131</v>
      </c>
      <c r="BK205" s="184">
        <f>SUM(BK206:BK224)</f>
        <v>0</v>
      </c>
    </row>
    <row r="206" spans="2:65" s="1" customFormat="1" ht="16.5" customHeight="1">
      <c r="B206" s="40"/>
      <c r="C206" s="187" t="s">
        <v>356</v>
      </c>
      <c r="D206" s="187" t="s">
        <v>133</v>
      </c>
      <c r="E206" s="188" t="s">
        <v>357</v>
      </c>
      <c r="F206" s="189" t="s">
        <v>358</v>
      </c>
      <c r="G206" s="190" t="s">
        <v>136</v>
      </c>
      <c r="H206" s="191">
        <v>43.2</v>
      </c>
      <c r="I206" s="192"/>
      <c r="J206" s="193">
        <f>ROUND(I206*H206,2)</f>
        <v>0</v>
      </c>
      <c r="K206" s="189" t="s">
        <v>137</v>
      </c>
      <c r="L206" s="60"/>
      <c r="M206" s="194" t="s">
        <v>21</v>
      </c>
      <c r="N206" s="195" t="s">
        <v>43</v>
      </c>
      <c r="O206" s="41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AR206" s="23" t="s">
        <v>138</v>
      </c>
      <c r="AT206" s="23" t="s">
        <v>133</v>
      </c>
      <c r="AU206" s="23" t="s">
        <v>81</v>
      </c>
      <c r="AY206" s="23" t="s">
        <v>131</v>
      </c>
      <c r="BE206" s="198">
        <f>IF(N206="základní",J206,0)</f>
        <v>0</v>
      </c>
      <c r="BF206" s="198">
        <f>IF(N206="snížená",J206,0)</f>
        <v>0</v>
      </c>
      <c r="BG206" s="198">
        <f>IF(N206="zákl. přenesená",J206,0)</f>
        <v>0</v>
      </c>
      <c r="BH206" s="198">
        <f>IF(N206="sníž. přenesená",J206,0)</f>
        <v>0</v>
      </c>
      <c r="BI206" s="198">
        <f>IF(N206="nulová",J206,0)</f>
        <v>0</v>
      </c>
      <c r="BJ206" s="23" t="s">
        <v>79</v>
      </c>
      <c r="BK206" s="198">
        <f>ROUND(I206*H206,2)</f>
        <v>0</v>
      </c>
      <c r="BL206" s="23" t="s">
        <v>138</v>
      </c>
      <c r="BM206" s="23" t="s">
        <v>359</v>
      </c>
    </row>
    <row r="207" spans="2:65" s="1" customFormat="1" ht="16.5" customHeight="1">
      <c r="B207" s="40"/>
      <c r="C207" s="187" t="s">
        <v>360</v>
      </c>
      <c r="D207" s="187" t="s">
        <v>133</v>
      </c>
      <c r="E207" s="188" t="s">
        <v>361</v>
      </c>
      <c r="F207" s="189" t="s">
        <v>362</v>
      </c>
      <c r="G207" s="190" t="s">
        <v>136</v>
      </c>
      <c r="H207" s="191">
        <v>43.2</v>
      </c>
      <c r="I207" s="192"/>
      <c r="J207" s="193">
        <f>ROUND(I207*H207,2)</f>
        <v>0</v>
      </c>
      <c r="K207" s="189" t="s">
        <v>137</v>
      </c>
      <c r="L207" s="60"/>
      <c r="M207" s="194" t="s">
        <v>21</v>
      </c>
      <c r="N207" s="195" t="s">
        <v>43</v>
      </c>
      <c r="O207" s="41"/>
      <c r="P207" s="196">
        <f>O207*H207</f>
        <v>0</v>
      </c>
      <c r="Q207" s="196">
        <v>0</v>
      </c>
      <c r="R207" s="196">
        <f>Q207*H207</f>
        <v>0</v>
      </c>
      <c r="S207" s="196">
        <v>0</v>
      </c>
      <c r="T207" s="197">
        <f>S207*H207</f>
        <v>0</v>
      </c>
      <c r="AR207" s="23" t="s">
        <v>138</v>
      </c>
      <c r="AT207" s="23" t="s">
        <v>133</v>
      </c>
      <c r="AU207" s="23" t="s">
        <v>81</v>
      </c>
      <c r="AY207" s="23" t="s">
        <v>131</v>
      </c>
      <c r="BE207" s="198">
        <f>IF(N207="základní",J207,0)</f>
        <v>0</v>
      </c>
      <c r="BF207" s="198">
        <f>IF(N207="snížená",J207,0)</f>
        <v>0</v>
      </c>
      <c r="BG207" s="198">
        <f>IF(N207="zákl. přenesená",J207,0)</f>
        <v>0</v>
      </c>
      <c r="BH207" s="198">
        <f>IF(N207="sníž. přenesená",J207,0)</f>
        <v>0</v>
      </c>
      <c r="BI207" s="198">
        <f>IF(N207="nulová",J207,0)</f>
        <v>0</v>
      </c>
      <c r="BJ207" s="23" t="s">
        <v>79</v>
      </c>
      <c r="BK207" s="198">
        <f>ROUND(I207*H207,2)</f>
        <v>0</v>
      </c>
      <c r="BL207" s="23" t="s">
        <v>138</v>
      </c>
      <c r="BM207" s="23" t="s">
        <v>363</v>
      </c>
    </row>
    <row r="208" spans="2:65" s="1" customFormat="1" ht="25.5" customHeight="1">
      <c r="B208" s="40"/>
      <c r="C208" s="187" t="s">
        <v>364</v>
      </c>
      <c r="D208" s="187" t="s">
        <v>133</v>
      </c>
      <c r="E208" s="188" t="s">
        <v>365</v>
      </c>
      <c r="F208" s="189" t="s">
        <v>366</v>
      </c>
      <c r="G208" s="190" t="s">
        <v>136</v>
      </c>
      <c r="H208" s="191">
        <v>26.795999999999999</v>
      </c>
      <c r="I208" s="192"/>
      <c r="J208" s="193">
        <f>ROUND(I208*H208,2)</f>
        <v>0</v>
      </c>
      <c r="K208" s="189" t="s">
        <v>137</v>
      </c>
      <c r="L208" s="60"/>
      <c r="M208" s="194" t="s">
        <v>21</v>
      </c>
      <c r="N208" s="195" t="s">
        <v>43</v>
      </c>
      <c r="O208" s="41"/>
      <c r="P208" s="196">
        <f>O208*H208</f>
        <v>0</v>
      </c>
      <c r="Q208" s="196">
        <v>0.14688000000000001</v>
      </c>
      <c r="R208" s="196">
        <f>Q208*H208</f>
        <v>3.93579648</v>
      </c>
      <c r="S208" s="196">
        <v>0</v>
      </c>
      <c r="T208" s="197">
        <f>S208*H208</f>
        <v>0</v>
      </c>
      <c r="AR208" s="23" t="s">
        <v>138</v>
      </c>
      <c r="AT208" s="23" t="s">
        <v>133</v>
      </c>
      <c r="AU208" s="23" t="s">
        <v>81</v>
      </c>
      <c r="AY208" s="23" t="s">
        <v>131</v>
      </c>
      <c r="BE208" s="198">
        <f>IF(N208="základní",J208,0)</f>
        <v>0</v>
      </c>
      <c r="BF208" s="198">
        <f>IF(N208="snížená",J208,0)</f>
        <v>0</v>
      </c>
      <c r="BG208" s="198">
        <f>IF(N208="zákl. přenesená",J208,0)</f>
        <v>0</v>
      </c>
      <c r="BH208" s="198">
        <f>IF(N208="sníž. přenesená",J208,0)</f>
        <v>0</v>
      </c>
      <c r="BI208" s="198">
        <f>IF(N208="nulová",J208,0)</f>
        <v>0</v>
      </c>
      <c r="BJ208" s="23" t="s">
        <v>79</v>
      </c>
      <c r="BK208" s="198">
        <f>ROUND(I208*H208,2)</f>
        <v>0</v>
      </c>
      <c r="BL208" s="23" t="s">
        <v>138</v>
      </c>
      <c r="BM208" s="23" t="s">
        <v>367</v>
      </c>
    </row>
    <row r="209" spans="2:65" s="11" customFormat="1" ht="13.5">
      <c r="B209" s="199"/>
      <c r="C209" s="200"/>
      <c r="D209" s="201" t="s">
        <v>140</v>
      </c>
      <c r="E209" s="202" t="s">
        <v>21</v>
      </c>
      <c r="F209" s="203" t="s">
        <v>368</v>
      </c>
      <c r="G209" s="200"/>
      <c r="H209" s="204">
        <v>26.795999999999999</v>
      </c>
      <c r="I209" s="205"/>
      <c r="J209" s="200"/>
      <c r="K209" s="200"/>
      <c r="L209" s="206"/>
      <c r="M209" s="207"/>
      <c r="N209" s="208"/>
      <c r="O209" s="208"/>
      <c r="P209" s="208"/>
      <c r="Q209" s="208"/>
      <c r="R209" s="208"/>
      <c r="S209" s="208"/>
      <c r="T209" s="209"/>
      <c r="AT209" s="210" t="s">
        <v>140</v>
      </c>
      <c r="AU209" s="210" t="s">
        <v>81</v>
      </c>
      <c r="AV209" s="11" t="s">
        <v>81</v>
      </c>
      <c r="AW209" s="11" t="s">
        <v>35</v>
      </c>
      <c r="AX209" s="11" t="s">
        <v>72</v>
      </c>
      <c r="AY209" s="210" t="s">
        <v>131</v>
      </c>
    </row>
    <row r="210" spans="2:65" s="13" customFormat="1" ht="13.5">
      <c r="B210" s="221"/>
      <c r="C210" s="222"/>
      <c r="D210" s="201" t="s">
        <v>140</v>
      </c>
      <c r="E210" s="223" t="s">
        <v>21</v>
      </c>
      <c r="F210" s="224" t="s">
        <v>158</v>
      </c>
      <c r="G210" s="222"/>
      <c r="H210" s="225">
        <v>26.795999999999999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140</v>
      </c>
      <c r="AU210" s="231" t="s">
        <v>81</v>
      </c>
      <c r="AV210" s="13" t="s">
        <v>138</v>
      </c>
      <c r="AW210" s="13" t="s">
        <v>35</v>
      </c>
      <c r="AX210" s="13" t="s">
        <v>79</v>
      </c>
      <c r="AY210" s="231" t="s">
        <v>131</v>
      </c>
    </row>
    <row r="211" spans="2:65" s="1" customFormat="1" ht="25.5" customHeight="1">
      <c r="B211" s="40"/>
      <c r="C211" s="187" t="s">
        <v>369</v>
      </c>
      <c r="D211" s="187" t="s">
        <v>133</v>
      </c>
      <c r="E211" s="188" t="s">
        <v>370</v>
      </c>
      <c r="F211" s="189" t="s">
        <v>371</v>
      </c>
      <c r="G211" s="190" t="s">
        <v>136</v>
      </c>
      <c r="H211" s="191">
        <v>1188</v>
      </c>
      <c r="I211" s="192"/>
      <c r="J211" s="193">
        <f>ROUND(I211*H211,2)</f>
        <v>0</v>
      </c>
      <c r="K211" s="189" t="s">
        <v>21</v>
      </c>
      <c r="L211" s="60"/>
      <c r="M211" s="194" t="s">
        <v>21</v>
      </c>
      <c r="N211" s="195" t="s">
        <v>43</v>
      </c>
      <c r="O211" s="41"/>
      <c r="P211" s="196">
        <f>O211*H211</f>
        <v>0</v>
      </c>
      <c r="Q211" s="196">
        <v>1.439E-2</v>
      </c>
      <c r="R211" s="196">
        <f>Q211*H211</f>
        <v>17.095320000000001</v>
      </c>
      <c r="S211" s="196">
        <v>0</v>
      </c>
      <c r="T211" s="197">
        <f>S211*H211</f>
        <v>0</v>
      </c>
      <c r="AR211" s="23" t="s">
        <v>138</v>
      </c>
      <c r="AT211" s="23" t="s">
        <v>133</v>
      </c>
      <c r="AU211" s="23" t="s">
        <v>81</v>
      </c>
      <c r="AY211" s="23" t="s">
        <v>131</v>
      </c>
      <c r="BE211" s="198">
        <f>IF(N211="základní",J211,0)</f>
        <v>0</v>
      </c>
      <c r="BF211" s="198">
        <f>IF(N211="snížená",J211,0)</f>
        <v>0</v>
      </c>
      <c r="BG211" s="198">
        <f>IF(N211="zákl. přenesená",J211,0)</f>
        <v>0</v>
      </c>
      <c r="BH211" s="198">
        <f>IF(N211="sníž. přenesená",J211,0)</f>
        <v>0</v>
      </c>
      <c r="BI211" s="198">
        <f>IF(N211="nulová",J211,0)</f>
        <v>0</v>
      </c>
      <c r="BJ211" s="23" t="s">
        <v>79</v>
      </c>
      <c r="BK211" s="198">
        <f>ROUND(I211*H211,2)</f>
        <v>0</v>
      </c>
      <c r="BL211" s="23" t="s">
        <v>138</v>
      </c>
      <c r="BM211" s="23" t="s">
        <v>372</v>
      </c>
    </row>
    <row r="212" spans="2:65" s="1" customFormat="1" ht="25.5" customHeight="1">
      <c r="B212" s="40"/>
      <c r="C212" s="187" t="s">
        <v>373</v>
      </c>
      <c r="D212" s="187" t="s">
        <v>133</v>
      </c>
      <c r="E212" s="188" t="s">
        <v>374</v>
      </c>
      <c r="F212" s="189" t="s">
        <v>375</v>
      </c>
      <c r="G212" s="190" t="s">
        <v>166</v>
      </c>
      <c r="H212" s="191">
        <v>1001</v>
      </c>
      <c r="I212" s="192"/>
      <c r="J212" s="193">
        <f>ROUND(I212*H212,2)</f>
        <v>0</v>
      </c>
      <c r="K212" s="189" t="s">
        <v>137</v>
      </c>
      <c r="L212" s="60"/>
      <c r="M212" s="194" t="s">
        <v>21</v>
      </c>
      <c r="N212" s="195" t="s">
        <v>43</v>
      </c>
      <c r="O212" s="41"/>
      <c r="P212" s="196">
        <f>O212*H212</f>
        <v>0</v>
      </c>
      <c r="Q212" s="196">
        <v>1.0000000000000001E-5</v>
      </c>
      <c r="R212" s="196">
        <f>Q212*H212</f>
        <v>1.0010000000000002E-2</v>
      </c>
      <c r="S212" s="196">
        <v>0</v>
      </c>
      <c r="T212" s="197">
        <f>S212*H212</f>
        <v>0</v>
      </c>
      <c r="AR212" s="23" t="s">
        <v>138</v>
      </c>
      <c r="AT212" s="23" t="s">
        <v>133</v>
      </c>
      <c r="AU212" s="23" t="s">
        <v>81</v>
      </c>
      <c r="AY212" s="23" t="s">
        <v>131</v>
      </c>
      <c r="BE212" s="198">
        <f>IF(N212="základní",J212,0)</f>
        <v>0</v>
      </c>
      <c r="BF212" s="198">
        <f>IF(N212="snížená",J212,0)</f>
        <v>0</v>
      </c>
      <c r="BG212" s="198">
        <f>IF(N212="zákl. přenesená",J212,0)</f>
        <v>0</v>
      </c>
      <c r="BH212" s="198">
        <f>IF(N212="sníž. přenesená",J212,0)</f>
        <v>0</v>
      </c>
      <c r="BI212" s="198">
        <f>IF(N212="nulová",J212,0)</f>
        <v>0</v>
      </c>
      <c r="BJ212" s="23" t="s">
        <v>79</v>
      </c>
      <c r="BK212" s="198">
        <f>ROUND(I212*H212,2)</f>
        <v>0</v>
      </c>
      <c r="BL212" s="23" t="s">
        <v>138</v>
      </c>
      <c r="BM212" s="23" t="s">
        <v>376</v>
      </c>
    </row>
    <row r="213" spans="2:65" s="11" customFormat="1" ht="13.5">
      <c r="B213" s="199"/>
      <c r="C213" s="200"/>
      <c r="D213" s="201" t="s">
        <v>140</v>
      </c>
      <c r="E213" s="202" t="s">
        <v>21</v>
      </c>
      <c r="F213" s="203" t="s">
        <v>377</v>
      </c>
      <c r="G213" s="200"/>
      <c r="H213" s="204">
        <v>234</v>
      </c>
      <c r="I213" s="205"/>
      <c r="J213" s="200"/>
      <c r="K213" s="200"/>
      <c r="L213" s="206"/>
      <c r="M213" s="207"/>
      <c r="N213" s="208"/>
      <c r="O213" s="208"/>
      <c r="P213" s="208"/>
      <c r="Q213" s="208"/>
      <c r="R213" s="208"/>
      <c r="S213" s="208"/>
      <c r="T213" s="209"/>
      <c r="AT213" s="210" t="s">
        <v>140</v>
      </c>
      <c r="AU213" s="210" t="s">
        <v>81</v>
      </c>
      <c r="AV213" s="11" t="s">
        <v>81</v>
      </c>
      <c r="AW213" s="11" t="s">
        <v>35</v>
      </c>
      <c r="AX213" s="11" t="s">
        <v>72</v>
      </c>
      <c r="AY213" s="210" t="s">
        <v>131</v>
      </c>
    </row>
    <row r="214" spans="2:65" s="11" customFormat="1" ht="13.5">
      <c r="B214" s="199"/>
      <c r="C214" s="200"/>
      <c r="D214" s="201" t="s">
        <v>140</v>
      </c>
      <c r="E214" s="202" t="s">
        <v>21</v>
      </c>
      <c r="F214" s="203" t="s">
        <v>378</v>
      </c>
      <c r="G214" s="200"/>
      <c r="H214" s="204">
        <v>159</v>
      </c>
      <c r="I214" s="205"/>
      <c r="J214" s="200"/>
      <c r="K214" s="200"/>
      <c r="L214" s="206"/>
      <c r="M214" s="207"/>
      <c r="N214" s="208"/>
      <c r="O214" s="208"/>
      <c r="P214" s="208"/>
      <c r="Q214" s="208"/>
      <c r="R214" s="208"/>
      <c r="S214" s="208"/>
      <c r="T214" s="209"/>
      <c r="AT214" s="210" t="s">
        <v>140</v>
      </c>
      <c r="AU214" s="210" t="s">
        <v>81</v>
      </c>
      <c r="AV214" s="11" t="s">
        <v>81</v>
      </c>
      <c r="AW214" s="11" t="s">
        <v>35</v>
      </c>
      <c r="AX214" s="11" t="s">
        <v>72</v>
      </c>
      <c r="AY214" s="210" t="s">
        <v>131</v>
      </c>
    </row>
    <row r="215" spans="2:65" s="11" customFormat="1" ht="13.5">
      <c r="B215" s="199"/>
      <c r="C215" s="200"/>
      <c r="D215" s="201" t="s">
        <v>140</v>
      </c>
      <c r="E215" s="202" t="s">
        <v>21</v>
      </c>
      <c r="F215" s="203" t="s">
        <v>379</v>
      </c>
      <c r="G215" s="200"/>
      <c r="H215" s="204">
        <v>434</v>
      </c>
      <c r="I215" s="205"/>
      <c r="J215" s="200"/>
      <c r="K215" s="200"/>
      <c r="L215" s="206"/>
      <c r="M215" s="207"/>
      <c r="N215" s="208"/>
      <c r="O215" s="208"/>
      <c r="P215" s="208"/>
      <c r="Q215" s="208"/>
      <c r="R215" s="208"/>
      <c r="S215" s="208"/>
      <c r="T215" s="209"/>
      <c r="AT215" s="210" t="s">
        <v>140</v>
      </c>
      <c r="AU215" s="210" t="s">
        <v>81</v>
      </c>
      <c r="AV215" s="11" t="s">
        <v>81</v>
      </c>
      <c r="AW215" s="11" t="s">
        <v>35</v>
      </c>
      <c r="AX215" s="11" t="s">
        <v>72</v>
      </c>
      <c r="AY215" s="210" t="s">
        <v>131</v>
      </c>
    </row>
    <row r="216" spans="2:65" s="11" customFormat="1" ht="13.5">
      <c r="B216" s="199"/>
      <c r="C216" s="200"/>
      <c r="D216" s="201" t="s">
        <v>140</v>
      </c>
      <c r="E216" s="202" t="s">
        <v>21</v>
      </c>
      <c r="F216" s="203" t="s">
        <v>380</v>
      </c>
      <c r="G216" s="200"/>
      <c r="H216" s="204">
        <v>174</v>
      </c>
      <c r="I216" s="205"/>
      <c r="J216" s="200"/>
      <c r="K216" s="200"/>
      <c r="L216" s="206"/>
      <c r="M216" s="207"/>
      <c r="N216" s="208"/>
      <c r="O216" s="208"/>
      <c r="P216" s="208"/>
      <c r="Q216" s="208"/>
      <c r="R216" s="208"/>
      <c r="S216" s="208"/>
      <c r="T216" s="209"/>
      <c r="AT216" s="210" t="s">
        <v>140</v>
      </c>
      <c r="AU216" s="210" t="s">
        <v>81</v>
      </c>
      <c r="AV216" s="11" t="s">
        <v>81</v>
      </c>
      <c r="AW216" s="11" t="s">
        <v>35</v>
      </c>
      <c r="AX216" s="11" t="s">
        <v>72</v>
      </c>
      <c r="AY216" s="210" t="s">
        <v>131</v>
      </c>
    </row>
    <row r="217" spans="2:65" s="13" customFormat="1" ht="13.5">
      <c r="B217" s="221"/>
      <c r="C217" s="222"/>
      <c r="D217" s="201" t="s">
        <v>140</v>
      </c>
      <c r="E217" s="223" t="s">
        <v>21</v>
      </c>
      <c r="F217" s="224" t="s">
        <v>158</v>
      </c>
      <c r="G217" s="222"/>
      <c r="H217" s="225">
        <v>1001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140</v>
      </c>
      <c r="AU217" s="231" t="s">
        <v>81</v>
      </c>
      <c r="AV217" s="13" t="s">
        <v>138</v>
      </c>
      <c r="AW217" s="13" t="s">
        <v>35</v>
      </c>
      <c r="AX217" s="13" t="s">
        <v>79</v>
      </c>
      <c r="AY217" s="231" t="s">
        <v>131</v>
      </c>
    </row>
    <row r="218" spans="2:65" s="1" customFormat="1" ht="25.5" customHeight="1">
      <c r="B218" s="40"/>
      <c r="C218" s="187" t="s">
        <v>381</v>
      </c>
      <c r="D218" s="187" t="s">
        <v>133</v>
      </c>
      <c r="E218" s="188" t="s">
        <v>382</v>
      </c>
      <c r="F218" s="189" t="s">
        <v>383</v>
      </c>
      <c r="G218" s="190" t="s">
        <v>136</v>
      </c>
      <c r="H218" s="191">
        <v>43.2</v>
      </c>
      <c r="I218" s="192"/>
      <c r="J218" s="193">
        <f>ROUND(I218*H218,2)</f>
        <v>0</v>
      </c>
      <c r="K218" s="189" t="s">
        <v>137</v>
      </c>
      <c r="L218" s="60"/>
      <c r="M218" s="194" t="s">
        <v>21</v>
      </c>
      <c r="N218" s="195" t="s">
        <v>43</v>
      </c>
      <c r="O218" s="41"/>
      <c r="P218" s="196">
        <f>O218*H218</f>
        <v>0</v>
      </c>
      <c r="Q218" s="196">
        <v>8.4250000000000005E-2</v>
      </c>
      <c r="R218" s="196">
        <f>Q218*H218</f>
        <v>3.6396000000000006</v>
      </c>
      <c r="S218" s="196">
        <v>0</v>
      </c>
      <c r="T218" s="197">
        <f>S218*H218</f>
        <v>0</v>
      </c>
      <c r="AR218" s="23" t="s">
        <v>138</v>
      </c>
      <c r="AT218" s="23" t="s">
        <v>133</v>
      </c>
      <c r="AU218" s="23" t="s">
        <v>81</v>
      </c>
      <c r="AY218" s="23" t="s">
        <v>131</v>
      </c>
      <c r="BE218" s="198">
        <f>IF(N218="základní",J218,0)</f>
        <v>0</v>
      </c>
      <c r="BF218" s="198">
        <f>IF(N218="snížená",J218,0)</f>
        <v>0</v>
      </c>
      <c r="BG218" s="198">
        <f>IF(N218="zákl. přenesená",J218,0)</f>
        <v>0</v>
      </c>
      <c r="BH218" s="198">
        <f>IF(N218="sníž. přenesená",J218,0)</f>
        <v>0</v>
      </c>
      <c r="BI218" s="198">
        <f>IF(N218="nulová",J218,0)</f>
        <v>0</v>
      </c>
      <c r="BJ218" s="23" t="s">
        <v>79</v>
      </c>
      <c r="BK218" s="198">
        <f>ROUND(I218*H218,2)</f>
        <v>0</v>
      </c>
      <c r="BL218" s="23" t="s">
        <v>138</v>
      </c>
      <c r="BM218" s="23" t="s">
        <v>384</v>
      </c>
    </row>
    <row r="219" spans="2:65" s="11" customFormat="1" ht="13.5">
      <c r="B219" s="199"/>
      <c r="C219" s="200"/>
      <c r="D219" s="201" t="s">
        <v>140</v>
      </c>
      <c r="E219" s="202" t="s">
        <v>21</v>
      </c>
      <c r="F219" s="203" t="s">
        <v>385</v>
      </c>
      <c r="G219" s="200"/>
      <c r="H219" s="204">
        <v>43.2</v>
      </c>
      <c r="I219" s="205"/>
      <c r="J219" s="200"/>
      <c r="K219" s="200"/>
      <c r="L219" s="206"/>
      <c r="M219" s="207"/>
      <c r="N219" s="208"/>
      <c r="O219" s="208"/>
      <c r="P219" s="208"/>
      <c r="Q219" s="208"/>
      <c r="R219" s="208"/>
      <c r="S219" s="208"/>
      <c r="T219" s="209"/>
      <c r="AT219" s="210" t="s">
        <v>140</v>
      </c>
      <c r="AU219" s="210" t="s">
        <v>81</v>
      </c>
      <c r="AV219" s="11" t="s">
        <v>81</v>
      </c>
      <c r="AW219" s="11" t="s">
        <v>35</v>
      </c>
      <c r="AX219" s="11" t="s">
        <v>79</v>
      </c>
      <c r="AY219" s="210" t="s">
        <v>131</v>
      </c>
    </row>
    <row r="220" spans="2:65" s="1" customFormat="1" ht="16.5" customHeight="1">
      <c r="B220" s="40"/>
      <c r="C220" s="232" t="s">
        <v>386</v>
      </c>
      <c r="D220" s="232" t="s">
        <v>213</v>
      </c>
      <c r="E220" s="233" t="s">
        <v>387</v>
      </c>
      <c r="F220" s="234" t="s">
        <v>388</v>
      </c>
      <c r="G220" s="235" t="s">
        <v>136</v>
      </c>
      <c r="H220" s="236">
        <v>31.751999999999999</v>
      </c>
      <c r="I220" s="237"/>
      <c r="J220" s="238">
        <f>ROUND(I220*H220,2)</f>
        <v>0</v>
      </c>
      <c r="K220" s="234" t="s">
        <v>137</v>
      </c>
      <c r="L220" s="239"/>
      <c r="M220" s="240" t="s">
        <v>21</v>
      </c>
      <c r="N220" s="241" t="s">
        <v>43</v>
      </c>
      <c r="O220" s="41"/>
      <c r="P220" s="196">
        <f>O220*H220</f>
        <v>0</v>
      </c>
      <c r="Q220" s="196">
        <v>0.13100000000000001</v>
      </c>
      <c r="R220" s="196">
        <f>Q220*H220</f>
        <v>4.1595120000000003</v>
      </c>
      <c r="S220" s="196">
        <v>0</v>
      </c>
      <c r="T220" s="197">
        <f>S220*H220</f>
        <v>0</v>
      </c>
      <c r="AR220" s="23" t="s">
        <v>168</v>
      </c>
      <c r="AT220" s="23" t="s">
        <v>213</v>
      </c>
      <c r="AU220" s="23" t="s">
        <v>81</v>
      </c>
      <c r="AY220" s="23" t="s">
        <v>131</v>
      </c>
      <c r="BE220" s="198">
        <f>IF(N220="základní",J220,0)</f>
        <v>0</v>
      </c>
      <c r="BF220" s="198">
        <f>IF(N220="snížená",J220,0)</f>
        <v>0</v>
      </c>
      <c r="BG220" s="198">
        <f>IF(N220="zákl. přenesená",J220,0)</f>
        <v>0</v>
      </c>
      <c r="BH220" s="198">
        <f>IF(N220="sníž. přenesená",J220,0)</f>
        <v>0</v>
      </c>
      <c r="BI220" s="198">
        <f>IF(N220="nulová",J220,0)</f>
        <v>0</v>
      </c>
      <c r="BJ220" s="23" t="s">
        <v>79</v>
      </c>
      <c r="BK220" s="198">
        <f>ROUND(I220*H220,2)</f>
        <v>0</v>
      </c>
      <c r="BL220" s="23" t="s">
        <v>138</v>
      </c>
      <c r="BM220" s="23" t="s">
        <v>389</v>
      </c>
    </row>
    <row r="221" spans="2:65" s="11" customFormat="1" ht="13.5">
      <c r="B221" s="199"/>
      <c r="C221" s="200"/>
      <c r="D221" s="201" t="s">
        <v>140</v>
      </c>
      <c r="E221" s="202" t="s">
        <v>21</v>
      </c>
      <c r="F221" s="203" t="s">
        <v>390</v>
      </c>
      <c r="G221" s="200"/>
      <c r="H221" s="204">
        <v>43.2</v>
      </c>
      <c r="I221" s="205"/>
      <c r="J221" s="200"/>
      <c r="K221" s="200"/>
      <c r="L221" s="206"/>
      <c r="M221" s="207"/>
      <c r="N221" s="208"/>
      <c r="O221" s="208"/>
      <c r="P221" s="208"/>
      <c r="Q221" s="208"/>
      <c r="R221" s="208"/>
      <c r="S221" s="208"/>
      <c r="T221" s="209"/>
      <c r="AT221" s="210" t="s">
        <v>140</v>
      </c>
      <c r="AU221" s="210" t="s">
        <v>81</v>
      </c>
      <c r="AV221" s="11" t="s">
        <v>81</v>
      </c>
      <c r="AW221" s="11" t="s">
        <v>35</v>
      </c>
      <c r="AX221" s="11" t="s">
        <v>72</v>
      </c>
      <c r="AY221" s="210" t="s">
        <v>131</v>
      </c>
    </row>
    <row r="222" spans="2:65" s="11" customFormat="1" ht="13.5">
      <c r="B222" s="199"/>
      <c r="C222" s="200"/>
      <c r="D222" s="201" t="s">
        <v>140</v>
      </c>
      <c r="E222" s="202" t="s">
        <v>21</v>
      </c>
      <c r="F222" s="203" t="s">
        <v>391</v>
      </c>
      <c r="G222" s="200"/>
      <c r="H222" s="204">
        <v>-12.96</v>
      </c>
      <c r="I222" s="205"/>
      <c r="J222" s="200"/>
      <c r="K222" s="200"/>
      <c r="L222" s="206"/>
      <c r="M222" s="207"/>
      <c r="N222" s="208"/>
      <c r="O222" s="208"/>
      <c r="P222" s="208"/>
      <c r="Q222" s="208"/>
      <c r="R222" s="208"/>
      <c r="S222" s="208"/>
      <c r="T222" s="209"/>
      <c r="AT222" s="210" t="s">
        <v>140</v>
      </c>
      <c r="AU222" s="210" t="s">
        <v>81</v>
      </c>
      <c r="AV222" s="11" t="s">
        <v>81</v>
      </c>
      <c r="AW222" s="11" t="s">
        <v>35</v>
      </c>
      <c r="AX222" s="11" t="s">
        <v>72</v>
      </c>
      <c r="AY222" s="210" t="s">
        <v>131</v>
      </c>
    </row>
    <row r="223" spans="2:65" s="13" customFormat="1" ht="13.5">
      <c r="B223" s="221"/>
      <c r="C223" s="222"/>
      <c r="D223" s="201" t="s">
        <v>140</v>
      </c>
      <c r="E223" s="223" t="s">
        <v>21</v>
      </c>
      <c r="F223" s="224" t="s">
        <v>158</v>
      </c>
      <c r="G223" s="222"/>
      <c r="H223" s="225">
        <v>30.24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140</v>
      </c>
      <c r="AU223" s="231" t="s">
        <v>81</v>
      </c>
      <c r="AV223" s="13" t="s">
        <v>138</v>
      </c>
      <c r="AW223" s="13" t="s">
        <v>35</v>
      </c>
      <c r="AX223" s="13" t="s">
        <v>79</v>
      </c>
      <c r="AY223" s="231" t="s">
        <v>131</v>
      </c>
    </row>
    <row r="224" spans="2:65" s="11" customFormat="1" ht="13.5">
      <c r="B224" s="199"/>
      <c r="C224" s="200"/>
      <c r="D224" s="201" t="s">
        <v>140</v>
      </c>
      <c r="E224" s="200"/>
      <c r="F224" s="203" t="s">
        <v>392</v>
      </c>
      <c r="G224" s="200"/>
      <c r="H224" s="204">
        <v>31.751999999999999</v>
      </c>
      <c r="I224" s="205"/>
      <c r="J224" s="200"/>
      <c r="K224" s="200"/>
      <c r="L224" s="206"/>
      <c r="M224" s="207"/>
      <c r="N224" s="208"/>
      <c r="O224" s="208"/>
      <c r="P224" s="208"/>
      <c r="Q224" s="208"/>
      <c r="R224" s="208"/>
      <c r="S224" s="208"/>
      <c r="T224" s="209"/>
      <c r="AT224" s="210" t="s">
        <v>140</v>
      </c>
      <c r="AU224" s="210" t="s">
        <v>81</v>
      </c>
      <c r="AV224" s="11" t="s">
        <v>81</v>
      </c>
      <c r="AW224" s="11" t="s">
        <v>6</v>
      </c>
      <c r="AX224" s="11" t="s">
        <v>79</v>
      </c>
      <c r="AY224" s="210" t="s">
        <v>131</v>
      </c>
    </row>
    <row r="225" spans="2:65" s="10" customFormat="1" ht="29.85" customHeight="1">
      <c r="B225" s="171"/>
      <c r="C225" s="172"/>
      <c r="D225" s="173" t="s">
        <v>71</v>
      </c>
      <c r="E225" s="185" t="s">
        <v>178</v>
      </c>
      <c r="F225" s="185" t="s">
        <v>393</v>
      </c>
      <c r="G225" s="172"/>
      <c r="H225" s="172"/>
      <c r="I225" s="175"/>
      <c r="J225" s="186">
        <f>BK225</f>
        <v>0</v>
      </c>
      <c r="K225" s="172"/>
      <c r="L225" s="177"/>
      <c r="M225" s="178"/>
      <c r="N225" s="179"/>
      <c r="O225" s="179"/>
      <c r="P225" s="180">
        <f>SUM(P226:P256)</f>
        <v>0</v>
      </c>
      <c r="Q225" s="179"/>
      <c r="R225" s="180">
        <f>SUM(R226:R256)</f>
        <v>21.520500000000006</v>
      </c>
      <c r="S225" s="179"/>
      <c r="T225" s="181">
        <f>SUM(T226:T256)</f>
        <v>14.060160000000002</v>
      </c>
      <c r="AR225" s="182" t="s">
        <v>79</v>
      </c>
      <c r="AT225" s="183" t="s">
        <v>71</v>
      </c>
      <c r="AU225" s="183" t="s">
        <v>79</v>
      </c>
      <c r="AY225" s="182" t="s">
        <v>131</v>
      </c>
      <c r="BK225" s="184">
        <f>SUM(BK226:BK256)</f>
        <v>0</v>
      </c>
    </row>
    <row r="226" spans="2:65" s="1" customFormat="1" ht="16.5" customHeight="1">
      <c r="B226" s="40"/>
      <c r="C226" s="187" t="s">
        <v>394</v>
      </c>
      <c r="D226" s="187" t="s">
        <v>133</v>
      </c>
      <c r="E226" s="188" t="s">
        <v>395</v>
      </c>
      <c r="F226" s="189" t="s">
        <v>396</v>
      </c>
      <c r="G226" s="190" t="s">
        <v>166</v>
      </c>
      <c r="H226" s="191">
        <v>81</v>
      </c>
      <c r="I226" s="192"/>
      <c r="J226" s="193">
        <f>ROUND(I226*H226,2)</f>
        <v>0</v>
      </c>
      <c r="K226" s="189" t="s">
        <v>137</v>
      </c>
      <c r="L226" s="60"/>
      <c r="M226" s="194" t="s">
        <v>21</v>
      </c>
      <c r="N226" s="195" t="s">
        <v>43</v>
      </c>
      <c r="O226" s="41"/>
      <c r="P226" s="196">
        <f>O226*H226</f>
        <v>0</v>
      </c>
      <c r="Q226" s="196">
        <v>0.12317</v>
      </c>
      <c r="R226" s="196">
        <f>Q226*H226</f>
        <v>9.9767700000000001</v>
      </c>
      <c r="S226" s="196">
        <v>0</v>
      </c>
      <c r="T226" s="197">
        <f>S226*H226</f>
        <v>0</v>
      </c>
      <c r="AR226" s="23" t="s">
        <v>138</v>
      </c>
      <c r="AT226" s="23" t="s">
        <v>133</v>
      </c>
      <c r="AU226" s="23" t="s">
        <v>81</v>
      </c>
      <c r="AY226" s="23" t="s">
        <v>131</v>
      </c>
      <c r="BE226" s="198">
        <f>IF(N226="základní",J226,0)</f>
        <v>0</v>
      </c>
      <c r="BF226" s="198">
        <f>IF(N226="snížená",J226,0)</f>
        <v>0</v>
      </c>
      <c r="BG226" s="198">
        <f>IF(N226="zákl. přenesená",J226,0)</f>
        <v>0</v>
      </c>
      <c r="BH226" s="198">
        <f>IF(N226="sníž. přenesená",J226,0)</f>
        <v>0</v>
      </c>
      <c r="BI226" s="198">
        <f>IF(N226="nulová",J226,0)</f>
        <v>0</v>
      </c>
      <c r="BJ226" s="23" t="s">
        <v>79</v>
      </c>
      <c r="BK226" s="198">
        <f>ROUND(I226*H226,2)</f>
        <v>0</v>
      </c>
      <c r="BL226" s="23" t="s">
        <v>138</v>
      </c>
      <c r="BM226" s="23" t="s">
        <v>397</v>
      </c>
    </row>
    <row r="227" spans="2:65" s="11" customFormat="1" ht="13.5">
      <c r="B227" s="199"/>
      <c r="C227" s="200"/>
      <c r="D227" s="201" t="s">
        <v>140</v>
      </c>
      <c r="E227" s="202" t="s">
        <v>21</v>
      </c>
      <c r="F227" s="203" t="s">
        <v>398</v>
      </c>
      <c r="G227" s="200"/>
      <c r="H227" s="204">
        <v>81</v>
      </c>
      <c r="I227" s="205"/>
      <c r="J227" s="200"/>
      <c r="K227" s="200"/>
      <c r="L227" s="206"/>
      <c r="M227" s="207"/>
      <c r="N227" s="208"/>
      <c r="O227" s="208"/>
      <c r="P227" s="208"/>
      <c r="Q227" s="208"/>
      <c r="R227" s="208"/>
      <c r="S227" s="208"/>
      <c r="T227" s="209"/>
      <c r="AT227" s="210" t="s">
        <v>140</v>
      </c>
      <c r="AU227" s="210" t="s">
        <v>81</v>
      </c>
      <c r="AV227" s="11" t="s">
        <v>81</v>
      </c>
      <c r="AW227" s="11" t="s">
        <v>35</v>
      </c>
      <c r="AX227" s="11" t="s">
        <v>79</v>
      </c>
      <c r="AY227" s="210" t="s">
        <v>131</v>
      </c>
    </row>
    <row r="228" spans="2:65" s="1" customFormat="1" ht="25.5" customHeight="1">
      <c r="B228" s="40"/>
      <c r="C228" s="187" t="s">
        <v>399</v>
      </c>
      <c r="D228" s="187" t="s">
        <v>133</v>
      </c>
      <c r="E228" s="188" t="s">
        <v>400</v>
      </c>
      <c r="F228" s="189" t="s">
        <v>401</v>
      </c>
      <c r="G228" s="190" t="s">
        <v>166</v>
      </c>
      <c r="H228" s="191">
        <v>60</v>
      </c>
      <c r="I228" s="192"/>
      <c r="J228" s="193">
        <f>ROUND(I228*H228,2)</f>
        <v>0</v>
      </c>
      <c r="K228" s="189" t="s">
        <v>137</v>
      </c>
      <c r="L228" s="60"/>
      <c r="M228" s="194" t="s">
        <v>21</v>
      </c>
      <c r="N228" s="195" t="s">
        <v>43</v>
      </c>
      <c r="O228" s="41"/>
      <c r="P228" s="196">
        <f>O228*H228</f>
        <v>0</v>
      </c>
      <c r="Q228" s="196">
        <v>0.17433999999999999</v>
      </c>
      <c r="R228" s="196">
        <f>Q228*H228</f>
        <v>10.4604</v>
      </c>
      <c r="S228" s="196">
        <v>0</v>
      </c>
      <c r="T228" s="197">
        <f>S228*H228</f>
        <v>0</v>
      </c>
      <c r="AR228" s="23" t="s">
        <v>138</v>
      </c>
      <c r="AT228" s="23" t="s">
        <v>133</v>
      </c>
      <c r="AU228" s="23" t="s">
        <v>81</v>
      </c>
      <c r="AY228" s="23" t="s">
        <v>131</v>
      </c>
      <c r="BE228" s="198">
        <f>IF(N228="základní",J228,0)</f>
        <v>0</v>
      </c>
      <c r="BF228" s="198">
        <f>IF(N228="snížená",J228,0)</f>
        <v>0</v>
      </c>
      <c r="BG228" s="198">
        <f>IF(N228="zákl. přenesená",J228,0)</f>
        <v>0</v>
      </c>
      <c r="BH228" s="198">
        <f>IF(N228="sníž. přenesená",J228,0)</f>
        <v>0</v>
      </c>
      <c r="BI228" s="198">
        <f>IF(N228="nulová",J228,0)</f>
        <v>0</v>
      </c>
      <c r="BJ228" s="23" t="s">
        <v>79</v>
      </c>
      <c r="BK228" s="198">
        <f>ROUND(I228*H228,2)</f>
        <v>0</v>
      </c>
      <c r="BL228" s="23" t="s">
        <v>138</v>
      </c>
      <c r="BM228" s="23" t="s">
        <v>402</v>
      </c>
    </row>
    <row r="229" spans="2:65" s="1" customFormat="1" ht="25.5" customHeight="1">
      <c r="B229" s="40"/>
      <c r="C229" s="187" t="s">
        <v>403</v>
      </c>
      <c r="D229" s="187" t="s">
        <v>133</v>
      </c>
      <c r="E229" s="188" t="s">
        <v>404</v>
      </c>
      <c r="F229" s="189" t="s">
        <v>405</v>
      </c>
      <c r="G229" s="190" t="s">
        <v>166</v>
      </c>
      <c r="H229" s="191">
        <v>128.4</v>
      </c>
      <c r="I229" s="192"/>
      <c r="J229" s="193">
        <f>ROUND(I229*H229,2)</f>
        <v>0</v>
      </c>
      <c r="K229" s="189" t="s">
        <v>137</v>
      </c>
      <c r="L229" s="60"/>
      <c r="M229" s="194" t="s">
        <v>21</v>
      </c>
      <c r="N229" s="195" t="s">
        <v>43</v>
      </c>
      <c r="O229" s="41"/>
      <c r="P229" s="196">
        <f>O229*H229</f>
        <v>0</v>
      </c>
      <c r="Q229" s="196">
        <v>5.9999999999999995E-4</v>
      </c>
      <c r="R229" s="196">
        <f>Q229*H229</f>
        <v>7.7039999999999997E-2</v>
      </c>
      <c r="S229" s="196">
        <v>0</v>
      </c>
      <c r="T229" s="197">
        <f>S229*H229</f>
        <v>0</v>
      </c>
      <c r="AR229" s="23" t="s">
        <v>138</v>
      </c>
      <c r="AT229" s="23" t="s">
        <v>133</v>
      </c>
      <c r="AU229" s="23" t="s">
        <v>81</v>
      </c>
      <c r="AY229" s="23" t="s">
        <v>131</v>
      </c>
      <c r="BE229" s="198">
        <f>IF(N229="základní",J229,0)</f>
        <v>0</v>
      </c>
      <c r="BF229" s="198">
        <f>IF(N229="snížená",J229,0)</f>
        <v>0</v>
      </c>
      <c r="BG229" s="198">
        <f>IF(N229="zákl. přenesená",J229,0)</f>
        <v>0</v>
      </c>
      <c r="BH229" s="198">
        <f>IF(N229="sníž. přenesená",J229,0)</f>
        <v>0</v>
      </c>
      <c r="BI229" s="198">
        <f>IF(N229="nulová",J229,0)</f>
        <v>0</v>
      </c>
      <c r="BJ229" s="23" t="s">
        <v>79</v>
      </c>
      <c r="BK229" s="198">
        <f>ROUND(I229*H229,2)</f>
        <v>0</v>
      </c>
      <c r="BL229" s="23" t="s">
        <v>138</v>
      </c>
      <c r="BM229" s="23" t="s">
        <v>406</v>
      </c>
    </row>
    <row r="230" spans="2:65" s="1" customFormat="1" ht="16.5" customHeight="1">
      <c r="B230" s="40"/>
      <c r="C230" s="187" t="s">
        <v>407</v>
      </c>
      <c r="D230" s="187" t="s">
        <v>133</v>
      </c>
      <c r="E230" s="188" t="s">
        <v>408</v>
      </c>
      <c r="F230" s="189" t="s">
        <v>409</v>
      </c>
      <c r="G230" s="190" t="s">
        <v>136</v>
      </c>
      <c r="H230" s="191">
        <v>1188</v>
      </c>
      <c r="I230" s="192"/>
      <c r="J230" s="193">
        <f>ROUND(I230*H230,2)</f>
        <v>0</v>
      </c>
      <c r="K230" s="189" t="s">
        <v>21</v>
      </c>
      <c r="L230" s="60"/>
      <c r="M230" s="194" t="s">
        <v>21</v>
      </c>
      <c r="N230" s="195" t="s">
        <v>43</v>
      </c>
      <c r="O230" s="41"/>
      <c r="P230" s="196">
        <f>O230*H230</f>
        <v>0</v>
      </c>
      <c r="Q230" s="196">
        <v>5.0000000000000002E-5</v>
      </c>
      <c r="R230" s="196">
        <f>Q230*H230</f>
        <v>5.9400000000000001E-2</v>
      </c>
      <c r="S230" s="196">
        <v>0</v>
      </c>
      <c r="T230" s="197">
        <f>S230*H230</f>
        <v>0</v>
      </c>
      <c r="AR230" s="23" t="s">
        <v>138</v>
      </c>
      <c r="AT230" s="23" t="s">
        <v>133</v>
      </c>
      <c r="AU230" s="23" t="s">
        <v>81</v>
      </c>
      <c r="AY230" s="23" t="s">
        <v>131</v>
      </c>
      <c r="BE230" s="198">
        <f>IF(N230="základní",J230,0)</f>
        <v>0</v>
      </c>
      <c r="BF230" s="198">
        <f>IF(N230="snížená",J230,0)</f>
        <v>0</v>
      </c>
      <c r="BG230" s="198">
        <f>IF(N230="zákl. přenesená",J230,0)</f>
        <v>0</v>
      </c>
      <c r="BH230" s="198">
        <f>IF(N230="sníž. přenesená",J230,0)</f>
        <v>0</v>
      </c>
      <c r="BI230" s="198">
        <f>IF(N230="nulová",J230,0)</f>
        <v>0</v>
      </c>
      <c r="BJ230" s="23" t="s">
        <v>79</v>
      </c>
      <c r="BK230" s="198">
        <f>ROUND(I230*H230,2)</f>
        <v>0</v>
      </c>
      <c r="BL230" s="23" t="s">
        <v>138</v>
      </c>
      <c r="BM230" s="23" t="s">
        <v>410</v>
      </c>
    </row>
    <row r="231" spans="2:65" s="1" customFormat="1" ht="16.5" customHeight="1">
      <c r="B231" s="40"/>
      <c r="C231" s="187" t="s">
        <v>411</v>
      </c>
      <c r="D231" s="187" t="s">
        <v>133</v>
      </c>
      <c r="E231" s="188" t="s">
        <v>412</v>
      </c>
      <c r="F231" s="189" t="s">
        <v>413</v>
      </c>
      <c r="G231" s="190" t="s">
        <v>166</v>
      </c>
      <c r="H231" s="191">
        <v>128.4</v>
      </c>
      <c r="I231" s="192"/>
      <c r="J231" s="193">
        <f>ROUND(I231*H231,2)</f>
        <v>0</v>
      </c>
      <c r="K231" s="189" t="s">
        <v>137</v>
      </c>
      <c r="L231" s="60"/>
      <c r="M231" s="194" t="s">
        <v>21</v>
      </c>
      <c r="N231" s="195" t="s">
        <v>43</v>
      </c>
      <c r="O231" s="41"/>
      <c r="P231" s="196">
        <f>O231*H231</f>
        <v>0</v>
      </c>
      <c r="Q231" s="196">
        <v>0</v>
      </c>
      <c r="R231" s="196">
        <f>Q231*H231</f>
        <v>0</v>
      </c>
      <c r="S231" s="196">
        <v>0</v>
      </c>
      <c r="T231" s="197">
        <f>S231*H231</f>
        <v>0</v>
      </c>
      <c r="AR231" s="23" t="s">
        <v>138</v>
      </c>
      <c r="AT231" s="23" t="s">
        <v>133</v>
      </c>
      <c r="AU231" s="23" t="s">
        <v>81</v>
      </c>
      <c r="AY231" s="23" t="s">
        <v>131</v>
      </c>
      <c r="BE231" s="198">
        <f>IF(N231="základní",J231,0)</f>
        <v>0</v>
      </c>
      <c r="BF231" s="198">
        <f>IF(N231="snížená",J231,0)</f>
        <v>0</v>
      </c>
      <c r="BG231" s="198">
        <f>IF(N231="zákl. přenesená",J231,0)</f>
        <v>0</v>
      </c>
      <c r="BH231" s="198">
        <f>IF(N231="sníž. přenesená",J231,0)</f>
        <v>0</v>
      </c>
      <c r="BI231" s="198">
        <f>IF(N231="nulová",J231,0)</f>
        <v>0</v>
      </c>
      <c r="BJ231" s="23" t="s">
        <v>79</v>
      </c>
      <c r="BK231" s="198">
        <f>ROUND(I231*H231,2)</f>
        <v>0</v>
      </c>
      <c r="BL231" s="23" t="s">
        <v>138</v>
      </c>
      <c r="BM231" s="23" t="s">
        <v>414</v>
      </c>
    </row>
    <row r="232" spans="2:65" s="11" customFormat="1" ht="13.5">
      <c r="B232" s="199"/>
      <c r="C232" s="200"/>
      <c r="D232" s="201" t="s">
        <v>140</v>
      </c>
      <c r="E232" s="202" t="s">
        <v>21</v>
      </c>
      <c r="F232" s="203" t="s">
        <v>415</v>
      </c>
      <c r="G232" s="200"/>
      <c r="H232" s="204">
        <v>128.4</v>
      </c>
      <c r="I232" s="205"/>
      <c r="J232" s="200"/>
      <c r="K232" s="200"/>
      <c r="L232" s="206"/>
      <c r="M232" s="207"/>
      <c r="N232" s="208"/>
      <c r="O232" s="208"/>
      <c r="P232" s="208"/>
      <c r="Q232" s="208"/>
      <c r="R232" s="208"/>
      <c r="S232" s="208"/>
      <c r="T232" s="209"/>
      <c r="AT232" s="210" t="s">
        <v>140</v>
      </c>
      <c r="AU232" s="210" t="s">
        <v>81</v>
      </c>
      <c r="AV232" s="11" t="s">
        <v>81</v>
      </c>
      <c r="AW232" s="11" t="s">
        <v>35</v>
      </c>
      <c r="AX232" s="11" t="s">
        <v>79</v>
      </c>
      <c r="AY232" s="210" t="s">
        <v>131</v>
      </c>
    </row>
    <row r="233" spans="2:65" s="1" customFormat="1" ht="16.5" customHeight="1">
      <c r="B233" s="40"/>
      <c r="C233" s="187" t="s">
        <v>416</v>
      </c>
      <c r="D233" s="187" t="s">
        <v>133</v>
      </c>
      <c r="E233" s="188" t="s">
        <v>417</v>
      </c>
      <c r="F233" s="189" t="s">
        <v>418</v>
      </c>
      <c r="G233" s="190" t="s">
        <v>265</v>
      </c>
      <c r="H233" s="191">
        <v>1</v>
      </c>
      <c r="I233" s="192"/>
      <c r="J233" s="193">
        <f t="shared" ref="J233:J245" si="0">ROUND(I233*H233,2)</f>
        <v>0</v>
      </c>
      <c r="K233" s="189" t="s">
        <v>137</v>
      </c>
      <c r="L233" s="60"/>
      <c r="M233" s="194" t="s">
        <v>21</v>
      </c>
      <c r="N233" s="195" t="s">
        <v>43</v>
      </c>
      <c r="O233" s="41"/>
      <c r="P233" s="196">
        <f t="shared" ref="P233:P245" si="1">O233*H233</f>
        <v>0</v>
      </c>
      <c r="Q233" s="196">
        <v>1.0000000000000001E-5</v>
      </c>
      <c r="R233" s="196">
        <f t="shared" ref="R233:R245" si="2">Q233*H233</f>
        <v>1.0000000000000001E-5</v>
      </c>
      <c r="S233" s="196">
        <v>0</v>
      </c>
      <c r="T233" s="197">
        <f t="shared" ref="T233:T245" si="3">S233*H233</f>
        <v>0</v>
      </c>
      <c r="AR233" s="23" t="s">
        <v>138</v>
      </c>
      <c r="AT233" s="23" t="s">
        <v>133</v>
      </c>
      <c r="AU233" s="23" t="s">
        <v>81</v>
      </c>
      <c r="AY233" s="23" t="s">
        <v>131</v>
      </c>
      <c r="BE233" s="198">
        <f t="shared" ref="BE233:BE245" si="4">IF(N233="základní",J233,0)</f>
        <v>0</v>
      </c>
      <c r="BF233" s="198">
        <f t="shared" ref="BF233:BF245" si="5">IF(N233="snížená",J233,0)</f>
        <v>0</v>
      </c>
      <c r="BG233" s="198">
        <f t="shared" ref="BG233:BG245" si="6">IF(N233="zákl. přenesená",J233,0)</f>
        <v>0</v>
      </c>
      <c r="BH233" s="198">
        <f t="shared" ref="BH233:BH245" si="7">IF(N233="sníž. přenesená",J233,0)</f>
        <v>0</v>
      </c>
      <c r="BI233" s="198">
        <f t="shared" ref="BI233:BI245" si="8">IF(N233="nulová",J233,0)</f>
        <v>0</v>
      </c>
      <c r="BJ233" s="23" t="s">
        <v>79</v>
      </c>
      <c r="BK233" s="198">
        <f t="shared" ref="BK233:BK245" si="9">ROUND(I233*H233,2)</f>
        <v>0</v>
      </c>
      <c r="BL233" s="23" t="s">
        <v>138</v>
      </c>
      <c r="BM233" s="23" t="s">
        <v>419</v>
      </c>
    </row>
    <row r="234" spans="2:65" s="1" customFormat="1" ht="25.5" customHeight="1">
      <c r="B234" s="40"/>
      <c r="C234" s="232" t="s">
        <v>420</v>
      </c>
      <c r="D234" s="232" t="s">
        <v>213</v>
      </c>
      <c r="E234" s="233" t="s">
        <v>421</v>
      </c>
      <c r="F234" s="234" t="s">
        <v>422</v>
      </c>
      <c r="G234" s="235" t="s">
        <v>265</v>
      </c>
      <c r="H234" s="236">
        <v>1</v>
      </c>
      <c r="I234" s="237"/>
      <c r="J234" s="238">
        <f t="shared" si="0"/>
        <v>0</v>
      </c>
      <c r="K234" s="234" t="s">
        <v>137</v>
      </c>
      <c r="L234" s="239"/>
      <c r="M234" s="240" t="s">
        <v>21</v>
      </c>
      <c r="N234" s="241" t="s">
        <v>43</v>
      </c>
      <c r="O234" s="41"/>
      <c r="P234" s="196">
        <f t="shared" si="1"/>
        <v>0</v>
      </c>
      <c r="Q234" s="196">
        <v>6.0000000000000001E-3</v>
      </c>
      <c r="R234" s="196">
        <f t="shared" si="2"/>
        <v>6.0000000000000001E-3</v>
      </c>
      <c r="S234" s="196">
        <v>0</v>
      </c>
      <c r="T234" s="197">
        <f t="shared" si="3"/>
        <v>0</v>
      </c>
      <c r="AR234" s="23" t="s">
        <v>168</v>
      </c>
      <c r="AT234" s="23" t="s">
        <v>213</v>
      </c>
      <c r="AU234" s="23" t="s">
        <v>81</v>
      </c>
      <c r="AY234" s="23" t="s">
        <v>131</v>
      </c>
      <c r="BE234" s="198">
        <f t="shared" si="4"/>
        <v>0</v>
      </c>
      <c r="BF234" s="198">
        <f t="shared" si="5"/>
        <v>0</v>
      </c>
      <c r="BG234" s="198">
        <f t="shared" si="6"/>
        <v>0</v>
      </c>
      <c r="BH234" s="198">
        <f t="shared" si="7"/>
        <v>0</v>
      </c>
      <c r="BI234" s="198">
        <f t="shared" si="8"/>
        <v>0</v>
      </c>
      <c r="BJ234" s="23" t="s">
        <v>79</v>
      </c>
      <c r="BK234" s="198">
        <f t="shared" si="9"/>
        <v>0</v>
      </c>
      <c r="BL234" s="23" t="s">
        <v>138</v>
      </c>
      <c r="BM234" s="23" t="s">
        <v>423</v>
      </c>
    </row>
    <row r="235" spans="2:65" s="1" customFormat="1" ht="16.5" customHeight="1">
      <c r="B235" s="40"/>
      <c r="C235" s="187" t="s">
        <v>424</v>
      </c>
      <c r="D235" s="187" t="s">
        <v>133</v>
      </c>
      <c r="E235" s="188" t="s">
        <v>425</v>
      </c>
      <c r="F235" s="189" t="s">
        <v>426</v>
      </c>
      <c r="G235" s="190" t="s">
        <v>265</v>
      </c>
      <c r="H235" s="191">
        <v>2</v>
      </c>
      <c r="I235" s="192"/>
      <c r="J235" s="193">
        <f t="shared" si="0"/>
        <v>0</v>
      </c>
      <c r="K235" s="189" t="s">
        <v>137</v>
      </c>
      <c r="L235" s="60"/>
      <c r="M235" s="194" t="s">
        <v>21</v>
      </c>
      <c r="N235" s="195" t="s">
        <v>43</v>
      </c>
      <c r="O235" s="41"/>
      <c r="P235" s="196">
        <f t="shared" si="1"/>
        <v>0</v>
      </c>
      <c r="Q235" s="196">
        <v>0.35743999999999998</v>
      </c>
      <c r="R235" s="196">
        <f t="shared" si="2"/>
        <v>0.71487999999999996</v>
      </c>
      <c r="S235" s="196">
        <v>0</v>
      </c>
      <c r="T235" s="197">
        <f t="shared" si="3"/>
        <v>0</v>
      </c>
      <c r="AR235" s="23" t="s">
        <v>138</v>
      </c>
      <c r="AT235" s="23" t="s">
        <v>133</v>
      </c>
      <c r="AU235" s="23" t="s">
        <v>81</v>
      </c>
      <c r="AY235" s="23" t="s">
        <v>131</v>
      </c>
      <c r="BE235" s="198">
        <f t="shared" si="4"/>
        <v>0</v>
      </c>
      <c r="BF235" s="198">
        <f t="shared" si="5"/>
        <v>0</v>
      </c>
      <c r="BG235" s="198">
        <f t="shared" si="6"/>
        <v>0</v>
      </c>
      <c r="BH235" s="198">
        <f t="shared" si="7"/>
        <v>0</v>
      </c>
      <c r="BI235" s="198">
        <f t="shared" si="8"/>
        <v>0</v>
      </c>
      <c r="BJ235" s="23" t="s">
        <v>79</v>
      </c>
      <c r="BK235" s="198">
        <f t="shared" si="9"/>
        <v>0</v>
      </c>
      <c r="BL235" s="23" t="s">
        <v>138</v>
      </c>
      <c r="BM235" s="23" t="s">
        <v>427</v>
      </c>
    </row>
    <row r="236" spans="2:65" s="1" customFormat="1" ht="25.5" customHeight="1">
      <c r="B236" s="40"/>
      <c r="C236" s="232" t="s">
        <v>428</v>
      </c>
      <c r="D236" s="232" t="s">
        <v>213</v>
      </c>
      <c r="E236" s="233" t="s">
        <v>429</v>
      </c>
      <c r="F236" s="234" t="s">
        <v>430</v>
      </c>
      <c r="G236" s="235" t="s">
        <v>265</v>
      </c>
      <c r="H236" s="236">
        <v>2</v>
      </c>
      <c r="I236" s="237"/>
      <c r="J236" s="238">
        <f t="shared" si="0"/>
        <v>0</v>
      </c>
      <c r="K236" s="234" t="s">
        <v>21</v>
      </c>
      <c r="L236" s="239"/>
      <c r="M236" s="240" t="s">
        <v>21</v>
      </c>
      <c r="N236" s="241" t="s">
        <v>43</v>
      </c>
      <c r="O236" s="41"/>
      <c r="P236" s="196">
        <f t="shared" si="1"/>
        <v>0</v>
      </c>
      <c r="Q236" s="196">
        <v>8.2000000000000003E-2</v>
      </c>
      <c r="R236" s="196">
        <f t="shared" si="2"/>
        <v>0.16400000000000001</v>
      </c>
      <c r="S236" s="196">
        <v>0</v>
      </c>
      <c r="T236" s="197">
        <f t="shared" si="3"/>
        <v>0</v>
      </c>
      <c r="AR236" s="23" t="s">
        <v>168</v>
      </c>
      <c r="AT236" s="23" t="s">
        <v>213</v>
      </c>
      <c r="AU236" s="23" t="s">
        <v>81</v>
      </c>
      <c r="AY236" s="23" t="s">
        <v>131</v>
      </c>
      <c r="BE236" s="198">
        <f t="shared" si="4"/>
        <v>0</v>
      </c>
      <c r="BF236" s="198">
        <f t="shared" si="5"/>
        <v>0</v>
      </c>
      <c r="BG236" s="198">
        <f t="shared" si="6"/>
        <v>0</v>
      </c>
      <c r="BH236" s="198">
        <f t="shared" si="7"/>
        <v>0</v>
      </c>
      <c r="BI236" s="198">
        <f t="shared" si="8"/>
        <v>0</v>
      </c>
      <c r="BJ236" s="23" t="s">
        <v>79</v>
      </c>
      <c r="BK236" s="198">
        <f t="shared" si="9"/>
        <v>0</v>
      </c>
      <c r="BL236" s="23" t="s">
        <v>138</v>
      </c>
      <c r="BM236" s="23" t="s">
        <v>431</v>
      </c>
    </row>
    <row r="237" spans="2:65" s="1" customFormat="1" ht="16.5" customHeight="1">
      <c r="B237" s="40"/>
      <c r="C237" s="187" t="s">
        <v>432</v>
      </c>
      <c r="D237" s="187" t="s">
        <v>133</v>
      </c>
      <c r="E237" s="188" t="s">
        <v>433</v>
      </c>
      <c r="F237" s="189" t="s">
        <v>434</v>
      </c>
      <c r="G237" s="190" t="s">
        <v>265</v>
      </c>
      <c r="H237" s="191">
        <v>1</v>
      </c>
      <c r="I237" s="192"/>
      <c r="J237" s="193">
        <f t="shared" si="0"/>
        <v>0</v>
      </c>
      <c r="K237" s="189" t="s">
        <v>137</v>
      </c>
      <c r="L237" s="60"/>
      <c r="M237" s="194" t="s">
        <v>21</v>
      </c>
      <c r="N237" s="195" t="s">
        <v>43</v>
      </c>
      <c r="O237" s="41"/>
      <c r="P237" s="196">
        <f t="shared" si="1"/>
        <v>0</v>
      </c>
      <c r="Q237" s="196">
        <v>1.1999999999999999E-3</v>
      </c>
      <c r="R237" s="196">
        <f t="shared" si="2"/>
        <v>1.1999999999999999E-3</v>
      </c>
      <c r="S237" s="196">
        <v>0</v>
      </c>
      <c r="T237" s="197">
        <f t="shared" si="3"/>
        <v>0</v>
      </c>
      <c r="AR237" s="23" t="s">
        <v>138</v>
      </c>
      <c r="AT237" s="23" t="s">
        <v>133</v>
      </c>
      <c r="AU237" s="23" t="s">
        <v>81</v>
      </c>
      <c r="AY237" s="23" t="s">
        <v>131</v>
      </c>
      <c r="BE237" s="198">
        <f t="shared" si="4"/>
        <v>0</v>
      </c>
      <c r="BF237" s="198">
        <f t="shared" si="5"/>
        <v>0</v>
      </c>
      <c r="BG237" s="198">
        <f t="shared" si="6"/>
        <v>0</v>
      </c>
      <c r="BH237" s="198">
        <f t="shared" si="7"/>
        <v>0</v>
      </c>
      <c r="BI237" s="198">
        <f t="shared" si="8"/>
        <v>0</v>
      </c>
      <c r="BJ237" s="23" t="s">
        <v>79</v>
      </c>
      <c r="BK237" s="198">
        <f t="shared" si="9"/>
        <v>0</v>
      </c>
      <c r="BL237" s="23" t="s">
        <v>138</v>
      </c>
      <c r="BM237" s="23" t="s">
        <v>435</v>
      </c>
    </row>
    <row r="238" spans="2:65" s="1" customFormat="1" ht="16.5" customHeight="1">
      <c r="B238" s="40"/>
      <c r="C238" s="232" t="s">
        <v>436</v>
      </c>
      <c r="D238" s="232" t="s">
        <v>213</v>
      </c>
      <c r="E238" s="233" t="s">
        <v>437</v>
      </c>
      <c r="F238" s="234" t="s">
        <v>438</v>
      </c>
      <c r="G238" s="235" t="s">
        <v>265</v>
      </c>
      <c r="H238" s="236">
        <v>1</v>
      </c>
      <c r="I238" s="237"/>
      <c r="J238" s="238">
        <f t="shared" si="0"/>
        <v>0</v>
      </c>
      <c r="K238" s="234" t="s">
        <v>137</v>
      </c>
      <c r="L238" s="239"/>
      <c r="M238" s="240" t="s">
        <v>21</v>
      </c>
      <c r="N238" s="241" t="s">
        <v>43</v>
      </c>
      <c r="O238" s="41"/>
      <c r="P238" s="196">
        <f t="shared" si="1"/>
        <v>0</v>
      </c>
      <c r="Q238" s="196">
        <v>0.02</v>
      </c>
      <c r="R238" s="196">
        <f t="shared" si="2"/>
        <v>0.02</v>
      </c>
      <c r="S238" s="196">
        <v>0</v>
      </c>
      <c r="T238" s="197">
        <f t="shared" si="3"/>
        <v>0</v>
      </c>
      <c r="AR238" s="23" t="s">
        <v>168</v>
      </c>
      <c r="AT238" s="23" t="s">
        <v>213</v>
      </c>
      <c r="AU238" s="23" t="s">
        <v>81</v>
      </c>
      <c r="AY238" s="23" t="s">
        <v>131</v>
      </c>
      <c r="BE238" s="198">
        <f t="shared" si="4"/>
        <v>0</v>
      </c>
      <c r="BF238" s="198">
        <f t="shared" si="5"/>
        <v>0</v>
      </c>
      <c r="BG238" s="198">
        <f t="shared" si="6"/>
        <v>0</v>
      </c>
      <c r="BH238" s="198">
        <f t="shared" si="7"/>
        <v>0</v>
      </c>
      <c r="BI238" s="198">
        <f t="shared" si="8"/>
        <v>0</v>
      </c>
      <c r="BJ238" s="23" t="s">
        <v>79</v>
      </c>
      <c r="BK238" s="198">
        <f t="shared" si="9"/>
        <v>0</v>
      </c>
      <c r="BL238" s="23" t="s">
        <v>138</v>
      </c>
      <c r="BM238" s="23" t="s">
        <v>439</v>
      </c>
    </row>
    <row r="239" spans="2:65" s="1" customFormat="1" ht="16.5" customHeight="1">
      <c r="B239" s="40"/>
      <c r="C239" s="187" t="s">
        <v>440</v>
      </c>
      <c r="D239" s="187" t="s">
        <v>133</v>
      </c>
      <c r="E239" s="188" t="s">
        <v>441</v>
      </c>
      <c r="F239" s="189" t="s">
        <v>442</v>
      </c>
      <c r="G239" s="190" t="s">
        <v>136</v>
      </c>
      <c r="H239" s="191">
        <v>40.5</v>
      </c>
      <c r="I239" s="192"/>
      <c r="J239" s="193">
        <f t="shared" si="0"/>
        <v>0</v>
      </c>
      <c r="K239" s="189" t="s">
        <v>137</v>
      </c>
      <c r="L239" s="60"/>
      <c r="M239" s="194" t="s">
        <v>21</v>
      </c>
      <c r="N239" s="195" t="s">
        <v>43</v>
      </c>
      <c r="O239" s="41"/>
      <c r="P239" s="196">
        <f t="shared" si="1"/>
        <v>0</v>
      </c>
      <c r="Q239" s="196">
        <v>0</v>
      </c>
      <c r="R239" s="196">
        <f t="shared" si="2"/>
        <v>0</v>
      </c>
      <c r="S239" s="196">
        <v>0</v>
      </c>
      <c r="T239" s="197">
        <f t="shared" si="3"/>
        <v>0</v>
      </c>
      <c r="AR239" s="23" t="s">
        <v>138</v>
      </c>
      <c r="AT239" s="23" t="s">
        <v>133</v>
      </c>
      <c r="AU239" s="23" t="s">
        <v>81</v>
      </c>
      <c r="AY239" s="23" t="s">
        <v>131</v>
      </c>
      <c r="BE239" s="198">
        <f t="shared" si="4"/>
        <v>0</v>
      </c>
      <c r="BF239" s="198">
        <f t="shared" si="5"/>
        <v>0</v>
      </c>
      <c r="BG239" s="198">
        <f t="shared" si="6"/>
        <v>0</v>
      </c>
      <c r="BH239" s="198">
        <f t="shared" si="7"/>
        <v>0</v>
      </c>
      <c r="BI239" s="198">
        <f t="shared" si="8"/>
        <v>0</v>
      </c>
      <c r="BJ239" s="23" t="s">
        <v>79</v>
      </c>
      <c r="BK239" s="198">
        <f t="shared" si="9"/>
        <v>0</v>
      </c>
      <c r="BL239" s="23" t="s">
        <v>138</v>
      </c>
      <c r="BM239" s="23" t="s">
        <v>443</v>
      </c>
    </row>
    <row r="240" spans="2:65" s="1" customFormat="1" ht="25.5" customHeight="1">
      <c r="B240" s="40"/>
      <c r="C240" s="187" t="s">
        <v>444</v>
      </c>
      <c r="D240" s="187" t="s">
        <v>133</v>
      </c>
      <c r="E240" s="188" t="s">
        <v>445</v>
      </c>
      <c r="F240" s="189" t="s">
        <v>446</v>
      </c>
      <c r="G240" s="190" t="s">
        <v>265</v>
      </c>
      <c r="H240" s="191">
        <v>1</v>
      </c>
      <c r="I240" s="192"/>
      <c r="J240" s="193">
        <f t="shared" si="0"/>
        <v>0</v>
      </c>
      <c r="K240" s="189" t="s">
        <v>137</v>
      </c>
      <c r="L240" s="60"/>
      <c r="M240" s="194" t="s">
        <v>21</v>
      </c>
      <c r="N240" s="195" t="s">
        <v>43</v>
      </c>
      <c r="O240" s="41"/>
      <c r="P240" s="196">
        <f t="shared" si="1"/>
        <v>0</v>
      </c>
      <c r="Q240" s="196">
        <v>0</v>
      </c>
      <c r="R240" s="196">
        <f t="shared" si="2"/>
        <v>0</v>
      </c>
      <c r="S240" s="196">
        <v>0</v>
      </c>
      <c r="T240" s="197">
        <f t="shared" si="3"/>
        <v>0</v>
      </c>
      <c r="AR240" s="23" t="s">
        <v>138</v>
      </c>
      <c r="AT240" s="23" t="s">
        <v>133</v>
      </c>
      <c r="AU240" s="23" t="s">
        <v>81</v>
      </c>
      <c r="AY240" s="23" t="s">
        <v>131</v>
      </c>
      <c r="BE240" s="198">
        <f t="shared" si="4"/>
        <v>0</v>
      </c>
      <c r="BF240" s="198">
        <f t="shared" si="5"/>
        <v>0</v>
      </c>
      <c r="BG240" s="198">
        <f t="shared" si="6"/>
        <v>0</v>
      </c>
      <c r="BH240" s="198">
        <f t="shared" si="7"/>
        <v>0</v>
      </c>
      <c r="BI240" s="198">
        <f t="shared" si="8"/>
        <v>0</v>
      </c>
      <c r="BJ240" s="23" t="s">
        <v>79</v>
      </c>
      <c r="BK240" s="198">
        <f t="shared" si="9"/>
        <v>0</v>
      </c>
      <c r="BL240" s="23" t="s">
        <v>138</v>
      </c>
      <c r="BM240" s="23" t="s">
        <v>447</v>
      </c>
    </row>
    <row r="241" spans="2:65" s="1" customFormat="1" ht="25.5" customHeight="1">
      <c r="B241" s="40"/>
      <c r="C241" s="187" t="s">
        <v>448</v>
      </c>
      <c r="D241" s="187" t="s">
        <v>133</v>
      </c>
      <c r="E241" s="188" t="s">
        <v>449</v>
      </c>
      <c r="F241" s="189" t="s">
        <v>450</v>
      </c>
      <c r="G241" s="190" t="s">
        <v>265</v>
      </c>
      <c r="H241" s="191">
        <v>2</v>
      </c>
      <c r="I241" s="192"/>
      <c r="J241" s="193">
        <f t="shared" si="0"/>
        <v>0</v>
      </c>
      <c r="K241" s="189" t="s">
        <v>137</v>
      </c>
      <c r="L241" s="60"/>
      <c r="M241" s="194" t="s">
        <v>21</v>
      </c>
      <c r="N241" s="195" t="s">
        <v>43</v>
      </c>
      <c r="O241" s="41"/>
      <c r="P241" s="196">
        <f t="shared" si="1"/>
        <v>0</v>
      </c>
      <c r="Q241" s="196">
        <v>0</v>
      </c>
      <c r="R241" s="196">
        <f t="shared" si="2"/>
        <v>0</v>
      </c>
      <c r="S241" s="196">
        <v>0</v>
      </c>
      <c r="T241" s="197">
        <f t="shared" si="3"/>
        <v>0</v>
      </c>
      <c r="AR241" s="23" t="s">
        <v>138</v>
      </c>
      <c r="AT241" s="23" t="s">
        <v>133</v>
      </c>
      <c r="AU241" s="23" t="s">
        <v>81</v>
      </c>
      <c r="AY241" s="23" t="s">
        <v>131</v>
      </c>
      <c r="BE241" s="198">
        <f t="shared" si="4"/>
        <v>0</v>
      </c>
      <c r="BF241" s="198">
        <f t="shared" si="5"/>
        <v>0</v>
      </c>
      <c r="BG241" s="198">
        <f t="shared" si="6"/>
        <v>0</v>
      </c>
      <c r="BH241" s="198">
        <f t="shared" si="7"/>
        <v>0</v>
      </c>
      <c r="BI241" s="198">
        <f t="shared" si="8"/>
        <v>0</v>
      </c>
      <c r="BJ241" s="23" t="s">
        <v>79</v>
      </c>
      <c r="BK241" s="198">
        <f t="shared" si="9"/>
        <v>0</v>
      </c>
      <c r="BL241" s="23" t="s">
        <v>138</v>
      </c>
      <c r="BM241" s="23" t="s">
        <v>451</v>
      </c>
    </row>
    <row r="242" spans="2:65" s="1" customFormat="1" ht="25.5" customHeight="1">
      <c r="B242" s="40"/>
      <c r="C242" s="187" t="s">
        <v>452</v>
      </c>
      <c r="D242" s="187" t="s">
        <v>133</v>
      </c>
      <c r="E242" s="188" t="s">
        <v>453</v>
      </c>
      <c r="F242" s="189" t="s">
        <v>454</v>
      </c>
      <c r="G242" s="190" t="s">
        <v>265</v>
      </c>
      <c r="H242" s="191">
        <v>1</v>
      </c>
      <c r="I242" s="192"/>
      <c r="J242" s="193">
        <f t="shared" si="0"/>
        <v>0</v>
      </c>
      <c r="K242" s="189" t="s">
        <v>137</v>
      </c>
      <c r="L242" s="60"/>
      <c r="M242" s="194" t="s">
        <v>21</v>
      </c>
      <c r="N242" s="195" t="s">
        <v>43</v>
      </c>
      <c r="O242" s="41"/>
      <c r="P242" s="196">
        <f t="shared" si="1"/>
        <v>0</v>
      </c>
      <c r="Q242" s="196">
        <v>0</v>
      </c>
      <c r="R242" s="196">
        <f t="shared" si="2"/>
        <v>0</v>
      </c>
      <c r="S242" s="196">
        <v>0</v>
      </c>
      <c r="T242" s="197">
        <f t="shared" si="3"/>
        <v>0</v>
      </c>
      <c r="AR242" s="23" t="s">
        <v>138</v>
      </c>
      <c r="AT242" s="23" t="s">
        <v>133</v>
      </c>
      <c r="AU242" s="23" t="s">
        <v>81</v>
      </c>
      <c r="AY242" s="23" t="s">
        <v>131</v>
      </c>
      <c r="BE242" s="198">
        <f t="shared" si="4"/>
        <v>0</v>
      </c>
      <c r="BF242" s="198">
        <f t="shared" si="5"/>
        <v>0</v>
      </c>
      <c r="BG242" s="198">
        <f t="shared" si="6"/>
        <v>0</v>
      </c>
      <c r="BH242" s="198">
        <f t="shared" si="7"/>
        <v>0</v>
      </c>
      <c r="BI242" s="198">
        <f t="shared" si="8"/>
        <v>0</v>
      </c>
      <c r="BJ242" s="23" t="s">
        <v>79</v>
      </c>
      <c r="BK242" s="198">
        <f t="shared" si="9"/>
        <v>0</v>
      </c>
      <c r="BL242" s="23" t="s">
        <v>138</v>
      </c>
      <c r="BM242" s="23" t="s">
        <v>455</v>
      </c>
    </row>
    <row r="243" spans="2:65" s="1" customFormat="1" ht="16.5" customHeight="1">
      <c r="B243" s="40"/>
      <c r="C243" s="187" t="s">
        <v>456</v>
      </c>
      <c r="D243" s="187" t="s">
        <v>133</v>
      </c>
      <c r="E243" s="188" t="s">
        <v>457</v>
      </c>
      <c r="F243" s="189" t="s">
        <v>458</v>
      </c>
      <c r="G243" s="190" t="s">
        <v>136</v>
      </c>
      <c r="H243" s="191">
        <v>1188</v>
      </c>
      <c r="I243" s="192"/>
      <c r="J243" s="193">
        <f t="shared" si="0"/>
        <v>0</v>
      </c>
      <c r="K243" s="189" t="s">
        <v>137</v>
      </c>
      <c r="L243" s="60"/>
      <c r="M243" s="194" t="s">
        <v>21</v>
      </c>
      <c r="N243" s="195" t="s">
        <v>43</v>
      </c>
      <c r="O243" s="41"/>
      <c r="P243" s="196">
        <f t="shared" si="1"/>
        <v>0</v>
      </c>
      <c r="Q243" s="196">
        <v>0</v>
      </c>
      <c r="R243" s="196">
        <f t="shared" si="2"/>
        <v>0</v>
      </c>
      <c r="S243" s="196">
        <v>0</v>
      </c>
      <c r="T243" s="197">
        <f t="shared" si="3"/>
        <v>0</v>
      </c>
      <c r="AR243" s="23" t="s">
        <v>138</v>
      </c>
      <c r="AT243" s="23" t="s">
        <v>133</v>
      </c>
      <c r="AU243" s="23" t="s">
        <v>81</v>
      </c>
      <c r="AY243" s="23" t="s">
        <v>131</v>
      </c>
      <c r="BE243" s="198">
        <f t="shared" si="4"/>
        <v>0</v>
      </c>
      <c r="BF243" s="198">
        <f t="shared" si="5"/>
        <v>0</v>
      </c>
      <c r="BG243" s="198">
        <f t="shared" si="6"/>
        <v>0</v>
      </c>
      <c r="BH243" s="198">
        <f t="shared" si="7"/>
        <v>0</v>
      </c>
      <c r="BI243" s="198">
        <f t="shared" si="8"/>
        <v>0</v>
      </c>
      <c r="BJ243" s="23" t="s">
        <v>79</v>
      </c>
      <c r="BK243" s="198">
        <f t="shared" si="9"/>
        <v>0</v>
      </c>
      <c r="BL243" s="23" t="s">
        <v>138</v>
      </c>
      <c r="BM243" s="23" t="s">
        <v>459</v>
      </c>
    </row>
    <row r="244" spans="2:65" s="1" customFormat="1" ht="38.25" customHeight="1">
      <c r="B244" s="40"/>
      <c r="C244" s="187" t="s">
        <v>460</v>
      </c>
      <c r="D244" s="187" t="s">
        <v>133</v>
      </c>
      <c r="E244" s="188" t="s">
        <v>461</v>
      </c>
      <c r="F244" s="189" t="s">
        <v>462</v>
      </c>
      <c r="G244" s="190" t="s">
        <v>265</v>
      </c>
      <c r="H244" s="191">
        <v>60</v>
      </c>
      <c r="I244" s="192"/>
      <c r="J244" s="193">
        <f t="shared" si="0"/>
        <v>0</v>
      </c>
      <c r="K244" s="189" t="s">
        <v>21</v>
      </c>
      <c r="L244" s="60"/>
      <c r="M244" s="194" t="s">
        <v>21</v>
      </c>
      <c r="N244" s="195" t="s">
        <v>43</v>
      </c>
      <c r="O244" s="41"/>
      <c r="P244" s="196">
        <f t="shared" si="1"/>
        <v>0</v>
      </c>
      <c r="Q244" s="196">
        <v>6.8000000000000005E-4</v>
      </c>
      <c r="R244" s="196">
        <f t="shared" si="2"/>
        <v>4.0800000000000003E-2</v>
      </c>
      <c r="S244" s="196">
        <v>0</v>
      </c>
      <c r="T244" s="197">
        <f t="shared" si="3"/>
        <v>0</v>
      </c>
      <c r="AR244" s="23" t="s">
        <v>138</v>
      </c>
      <c r="AT244" s="23" t="s">
        <v>133</v>
      </c>
      <c r="AU244" s="23" t="s">
        <v>81</v>
      </c>
      <c r="AY244" s="23" t="s">
        <v>131</v>
      </c>
      <c r="BE244" s="198">
        <f t="shared" si="4"/>
        <v>0</v>
      </c>
      <c r="BF244" s="198">
        <f t="shared" si="5"/>
        <v>0</v>
      </c>
      <c r="BG244" s="198">
        <f t="shared" si="6"/>
        <v>0</v>
      </c>
      <c r="BH244" s="198">
        <f t="shared" si="7"/>
        <v>0</v>
      </c>
      <c r="BI244" s="198">
        <f t="shared" si="8"/>
        <v>0</v>
      </c>
      <c r="BJ244" s="23" t="s">
        <v>79</v>
      </c>
      <c r="BK244" s="198">
        <f t="shared" si="9"/>
        <v>0</v>
      </c>
      <c r="BL244" s="23" t="s">
        <v>138</v>
      </c>
      <c r="BM244" s="23" t="s">
        <v>463</v>
      </c>
    </row>
    <row r="245" spans="2:65" s="1" customFormat="1" ht="16.5" customHeight="1">
      <c r="B245" s="40"/>
      <c r="C245" s="187" t="s">
        <v>464</v>
      </c>
      <c r="D245" s="187" t="s">
        <v>133</v>
      </c>
      <c r="E245" s="188" t="s">
        <v>465</v>
      </c>
      <c r="F245" s="189" t="s">
        <v>466</v>
      </c>
      <c r="G245" s="190" t="s">
        <v>171</v>
      </c>
      <c r="H245" s="191">
        <v>5.7759999999999998</v>
      </c>
      <c r="I245" s="192"/>
      <c r="J245" s="193">
        <f t="shared" si="0"/>
        <v>0</v>
      </c>
      <c r="K245" s="189" t="s">
        <v>137</v>
      </c>
      <c r="L245" s="60"/>
      <c r="M245" s="194" t="s">
        <v>21</v>
      </c>
      <c r="N245" s="195" t="s">
        <v>43</v>
      </c>
      <c r="O245" s="41"/>
      <c r="P245" s="196">
        <f t="shared" si="1"/>
        <v>0</v>
      </c>
      <c r="Q245" s="196">
        <v>0</v>
      </c>
      <c r="R245" s="196">
        <f t="shared" si="2"/>
        <v>0</v>
      </c>
      <c r="S245" s="196">
        <v>2</v>
      </c>
      <c r="T245" s="197">
        <f t="shared" si="3"/>
        <v>11.552</v>
      </c>
      <c r="AR245" s="23" t="s">
        <v>138</v>
      </c>
      <c r="AT245" s="23" t="s">
        <v>133</v>
      </c>
      <c r="AU245" s="23" t="s">
        <v>81</v>
      </c>
      <c r="AY245" s="23" t="s">
        <v>131</v>
      </c>
      <c r="BE245" s="198">
        <f t="shared" si="4"/>
        <v>0</v>
      </c>
      <c r="BF245" s="198">
        <f t="shared" si="5"/>
        <v>0</v>
      </c>
      <c r="BG245" s="198">
        <f t="shared" si="6"/>
        <v>0</v>
      </c>
      <c r="BH245" s="198">
        <f t="shared" si="7"/>
        <v>0</v>
      </c>
      <c r="BI245" s="198">
        <f t="shared" si="8"/>
        <v>0</v>
      </c>
      <c r="BJ245" s="23" t="s">
        <v>79</v>
      </c>
      <c r="BK245" s="198">
        <f t="shared" si="9"/>
        <v>0</v>
      </c>
      <c r="BL245" s="23" t="s">
        <v>138</v>
      </c>
      <c r="BM245" s="23" t="s">
        <v>467</v>
      </c>
    </row>
    <row r="246" spans="2:65" s="11" customFormat="1" ht="13.5">
      <c r="B246" s="199"/>
      <c r="C246" s="200"/>
      <c r="D246" s="201" t="s">
        <v>140</v>
      </c>
      <c r="E246" s="202" t="s">
        <v>21</v>
      </c>
      <c r="F246" s="203" t="s">
        <v>468</v>
      </c>
      <c r="G246" s="200"/>
      <c r="H246" s="204">
        <v>5.7759999999999998</v>
      </c>
      <c r="I246" s="205"/>
      <c r="J246" s="200"/>
      <c r="K246" s="200"/>
      <c r="L246" s="206"/>
      <c r="M246" s="207"/>
      <c r="N246" s="208"/>
      <c r="O246" s="208"/>
      <c r="P246" s="208"/>
      <c r="Q246" s="208"/>
      <c r="R246" s="208"/>
      <c r="S246" s="208"/>
      <c r="T246" s="209"/>
      <c r="AT246" s="210" t="s">
        <v>140</v>
      </c>
      <c r="AU246" s="210" t="s">
        <v>81</v>
      </c>
      <c r="AV246" s="11" t="s">
        <v>81</v>
      </c>
      <c r="AW246" s="11" t="s">
        <v>35</v>
      </c>
      <c r="AX246" s="11" t="s">
        <v>72</v>
      </c>
      <c r="AY246" s="210" t="s">
        <v>131</v>
      </c>
    </row>
    <row r="247" spans="2:65" s="13" customFormat="1" ht="13.5">
      <c r="B247" s="221"/>
      <c r="C247" s="222"/>
      <c r="D247" s="201" t="s">
        <v>140</v>
      </c>
      <c r="E247" s="223" t="s">
        <v>21</v>
      </c>
      <c r="F247" s="224" t="s">
        <v>158</v>
      </c>
      <c r="G247" s="222"/>
      <c r="H247" s="225">
        <v>5.7759999999999998</v>
      </c>
      <c r="I247" s="226"/>
      <c r="J247" s="222"/>
      <c r="K247" s="222"/>
      <c r="L247" s="227"/>
      <c r="M247" s="228"/>
      <c r="N247" s="229"/>
      <c r="O247" s="229"/>
      <c r="P247" s="229"/>
      <c r="Q247" s="229"/>
      <c r="R247" s="229"/>
      <c r="S247" s="229"/>
      <c r="T247" s="230"/>
      <c r="AT247" s="231" t="s">
        <v>140</v>
      </c>
      <c r="AU247" s="231" t="s">
        <v>81</v>
      </c>
      <c r="AV247" s="13" t="s">
        <v>138</v>
      </c>
      <c r="AW247" s="13" t="s">
        <v>35</v>
      </c>
      <c r="AX247" s="13" t="s">
        <v>79</v>
      </c>
      <c r="AY247" s="231" t="s">
        <v>131</v>
      </c>
    </row>
    <row r="248" spans="2:65" s="1" customFormat="1" ht="25.5" customHeight="1">
      <c r="B248" s="40"/>
      <c r="C248" s="187" t="s">
        <v>469</v>
      </c>
      <c r="D248" s="187" t="s">
        <v>133</v>
      </c>
      <c r="E248" s="188" t="s">
        <v>470</v>
      </c>
      <c r="F248" s="189" t="s">
        <v>471</v>
      </c>
      <c r="G248" s="190" t="s">
        <v>166</v>
      </c>
      <c r="H248" s="191">
        <v>142</v>
      </c>
      <c r="I248" s="192"/>
      <c r="J248" s="193">
        <f>ROUND(I248*H248,2)</f>
        <v>0</v>
      </c>
      <c r="K248" s="189" t="s">
        <v>137</v>
      </c>
      <c r="L248" s="60"/>
      <c r="M248" s="194" t="s">
        <v>21</v>
      </c>
      <c r="N248" s="195" t="s">
        <v>43</v>
      </c>
      <c r="O248" s="41"/>
      <c r="P248" s="196">
        <f>O248*H248</f>
        <v>0</v>
      </c>
      <c r="Q248" s="196">
        <v>0</v>
      </c>
      <c r="R248" s="196">
        <f>Q248*H248</f>
        <v>0</v>
      </c>
      <c r="S248" s="196">
        <v>3.48E-3</v>
      </c>
      <c r="T248" s="197">
        <f>S248*H248</f>
        <v>0.49415999999999999</v>
      </c>
      <c r="AR248" s="23" t="s">
        <v>138</v>
      </c>
      <c r="AT248" s="23" t="s">
        <v>133</v>
      </c>
      <c r="AU248" s="23" t="s">
        <v>81</v>
      </c>
      <c r="AY248" s="23" t="s">
        <v>131</v>
      </c>
      <c r="BE248" s="198">
        <f>IF(N248="základní",J248,0)</f>
        <v>0</v>
      </c>
      <c r="BF248" s="198">
        <f>IF(N248="snížená",J248,0)</f>
        <v>0</v>
      </c>
      <c r="BG248" s="198">
        <f>IF(N248="zákl. přenesená",J248,0)</f>
        <v>0</v>
      </c>
      <c r="BH248" s="198">
        <f>IF(N248="sníž. přenesená",J248,0)</f>
        <v>0</v>
      </c>
      <c r="BI248" s="198">
        <f>IF(N248="nulová",J248,0)</f>
        <v>0</v>
      </c>
      <c r="BJ248" s="23" t="s">
        <v>79</v>
      </c>
      <c r="BK248" s="198">
        <f>ROUND(I248*H248,2)</f>
        <v>0</v>
      </c>
      <c r="BL248" s="23" t="s">
        <v>138</v>
      </c>
      <c r="BM248" s="23" t="s">
        <v>472</v>
      </c>
    </row>
    <row r="249" spans="2:65" s="11" customFormat="1" ht="13.5">
      <c r="B249" s="199"/>
      <c r="C249" s="200"/>
      <c r="D249" s="201" t="s">
        <v>140</v>
      </c>
      <c r="E249" s="202" t="s">
        <v>21</v>
      </c>
      <c r="F249" s="203" t="s">
        <v>473</v>
      </c>
      <c r="G249" s="200"/>
      <c r="H249" s="204">
        <v>142</v>
      </c>
      <c r="I249" s="205"/>
      <c r="J249" s="200"/>
      <c r="K249" s="200"/>
      <c r="L249" s="206"/>
      <c r="M249" s="207"/>
      <c r="N249" s="208"/>
      <c r="O249" s="208"/>
      <c r="P249" s="208"/>
      <c r="Q249" s="208"/>
      <c r="R249" s="208"/>
      <c r="S249" s="208"/>
      <c r="T249" s="209"/>
      <c r="AT249" s="210" t="s">
        <v>140</v>
      </c>
      <c r="AU249" s="210" t="s">
        <v>81</v>
      </c>
      <c r="AV249" s="11" t="s">
        <v>81</v>
      </c>
      <c r="AW249" s="11" t="s">
        <v>35</v>
      </c>
      <c r="AX249" s="11" t="s">
        <v>79</v>
      </c>
      <c r="AY249" s="210" t="s">
        <v>131</v>
      </c>
    </row>
    <row r="250" spans="2:65" s="1" customFormat="1" ht="16.5" customHeight="1">
      <c r="B250" s="40"/>
      <c r="C250" s="187" t="s">
        <v>474</v>
      </c>
      <c r="D250" s="187" t="s">
        <v>133</v>
      </c>
      <c r="E250" s="188" t="s">
        <v>475</v>
      </c>
      <c r="F250" s="189" t="s">
        <v>476</v>
      </c>
      <c r="G250" s="190" t="s">
        <v>265</v>
      </c>
      <c r="H250" s="191">
        <v>2</v>
      </c>
      <c r="I250" s="192"/>
      <c r="J250" s="193">
        <f>ROUND(I250*H250,2)</f>
        <v>0</v>
      </c>
      <c r="K250" s="189" t="s">
        <v>137</v>
      </c>
      <c r="L250" s="60"/>
      <c r="M250" s="194" t="s">
        <v>21</v>
      </c>
      <c r="N250" s="195" t="s">
        <v>43</v>
      </c>
      <c r="O250" s="41"/>
      <c r="P250" s="196">
        <f>O250*H250</f>
        <v>0</v>
      </c>
      <c r="Q250" s="196">
        <v>0</v>
      </c>
      <c r="R250" s="196">
        <f>Q250*H250</f>
        <v>0</v>
      </c>
      <c r="S250" s="196">
        <v>0.192</v>
      </c>
      <c r="T250" s="197">
        <f>S250*H250</f>
        <v>0.38400000000000001</v>
      </c>
      <c r="AR250" s="23" t="s">
        <v>138</v>
      </c>
      <c r="AT250" s="23" t="s">
        <v>133</v>
      </c>
      <c r="AU250" s="23" t="s">
        <v>81</v>
      </c>
      <c r="AY250" s="23" t="s">
        <v>131</v>
      </c>
      <c r="BE250" s="198">
        <f>IF(N250="základní",J250,0)</f>
        <v>0</v>
      </c>
      <c r="BF250" s="198">
        <f>IF(N250="snížená",J250,0)</f>
        <v>0</v>
      </c>
      <c r="BG250" s="198">
        <f>IF(N250="zákl. přenesená",J250,0)</f>
        <v>0</v>
      </c>
      <c r="BH250" s="198">
        <f>IF(N250="sníž. přenesená",J250,0)</f>
        <v>0</v>
      </c>
      <c r="BI250" s="198">
        <f>IF(N250="nulová",J250,0)</f>
        <v>0</v>
      </c>
      <c r="BJ250" s="23" t="s">
        <v>79</v>
      </c>
      <c r="BK250" s="198">
        <f>ROUND(I250*H250,2)</f>
        <v>0</v>
      </c>
      <c r="BL250" s="23" t="s">
        <v>138</v>
      </c>
      <c r="BM250" s="23" t="s">
        <v>477</v>
      </c>
    </row>
    <row r="251" spans="2:65" s="1" customFormat="1" ht="16.5" customHeight="1">
      <c r="B251" s="40"/>
      <c r="C251" s="187" t="s">
        <v>478</v>
      </c>
      <c r="D251" s="187" t="s">
        <v>133</v>
      </c>
      <c r="E251" s="188" t="s">
        <v>479</v>
      </c>
      <c r="F251" s="189" t="s">
        <v>480</v>
      </c>
      <c r="G251" s="190" t="s">
        <v>265</v>
      </c>
      <c r="H251" s="191">
        <v>1</v>
      </c>
      <c r="I251" s="192"/>
      <c r="J251" s="193">
        <f>ROUND(I251*H251,2)</f>
        <v>0</v>
      </c>
      <c r="K251" s="189" t="s">
        <v>137</v>
      </c>
      <c r="L251" s="60"/>
      <c r="M251" s="194" t="s">
        <v>21</v>
      </c>
      <c r="N251" s="195" t="s">
        <v>43</v>
      </c>
      <c r="O251" s="41"/>
      <c r="P251" s="196">
        <f>O251*H251</f>
        <v>0</v>
      </c>
      <c r="Q251" s="196">
        <v>0</v>
      </c>
      <c r="R251" s="196">
        <f>Q251*H251</f>
        <v>0</v>
      </c>
      <c r="S251" s="196">
        <v>0.21</v>
      </c>
      <c r="T251" s="197">
        <f>S251*H251</f>
        <v>0.21</v>
      </c>
      <c r="AR251" s="23" t="s">
        <v>138</v>
      </c>
      <c r="AT251" s="23" t="s">
        <v>133</v>
      </c>
      <c r="AU251" s="23" t="s">
        <v>81</v>
      </c>
      <c r="AY251" s="23" t="s">
        <v>131</v>
      </c>
      <c r="BE251" s="198">
        <f>IF(N251="základní",J251,0)</f>
        <v>0</v>
      </c>
      <c r="BF251" s="198">
        <f>IF(N251="snížená",J251,0)</f>
        <v>0</v>
      </c>
      <c r="BG251" s="198">
        <f>IF(N251="zákl. přenesená",J251,0)</f>
        <v>0</v>
      </c>
      <c r="BH251" s="198">
        <f>IF(N251="sníž. přenesená",J251,0)</f>
        <v>0</v>
      </c>
      <c r="BI251" s="198">
        <f>IF(N251="nulová",J251,0)</f>
        <v>0</v>
      </c>
      <c r="BJ251" s="23" t="s">
        <v>79</v>
      </c>
      <c r="BK251" s="198">
        <f>ROUND(I251*H251,2)</f>
        <v>0</v>
      </c>
      <c r="BL251" s="23" t="s">
        <v>138</v>
      </c>
      <c r="BM251" s="23" t="s">
        <v>481</v>
      </c>
    </row>
    <row r="252" spans="2:65" s="1" customFormat="1" ht="16.5" customHeight="1">
      <c r="B252" s="40"/>
      <c r="C252" s="187" t="s">
        <v>482</v>
      </c>
      <c r="D252" s="187" t="s">
        <v>133</v>
      </c>
      <c r="E252" s="188" t="s">
        <v>483</v>
      </c>
      <c r="F252" s="189" t="s">
        <v>484</v>
      </c>
      <c r="G252" s="190" t="s">
        <v>166</v>
      </c>
      <c r="H252" s="191">
        <v>142</v>
      </c>
      <c r="I252" s="192"/>
      <c r="J252" s="193">
        <f>ROUND(I252*H252,2)</f>
        <v>0</v>
      </c>
      <c r="K252" s="189" t="s">
        <v>137</v>
      </c>
      <c r="L252" s="60"/>
      <c r="M252" s="194" t="s">
        <v>21</v>
      </c>
      <c r="N252" s="195" t="s">
        <v>43</v>
      </c>
      <c r="O252" s="41"/>
      <c r="P252" s="196">
        <f>O252*H252</f>
        <v>0</v>
      </c>
      <c r="Q252" s="196">
        <v>0</v>
      </c>
      <c r="R252" s="196">
        <f>Q252*H252</f>
        <v>0</v>
      </c>
      <c r="S252" s="196">
        <v>0.01</v>
      </c>
      <c r="T252" s="197">
        <f>S252*H252</f>
        <v>1.42</v>
      </c>
      <c r="AR252" s="23" t="s">
        <v>138</v>
      </c>
      <c r="AT252" s="23" t="s">
        <v>133</v>
      </c>
      <c r="AU252" s="23" t="s">
        <v>81</v>
      </c>
      <c r="AY252" s="23" t="s">
        <v>131</v>
      </c>
      <c r="BE252" s="198">
        <f>IF(N252="základní",J252,0)</f>
        <v>0</v>
      </c>
      <c r="BF252" s="198">
        <f>IF(N252="snížená",J252,0)</f>
        <v>0</v>
      </c>
      <c r="BG252" s="198">
        <f>IF(N252="zákl. přenesená",J252,0)</f>
        <v>0</v>
      </c>
      <c r="BH252" s="198">
        <f>IF(N252="sníž. přenesená",J252,0)</f>
        <v>0</v>
      </c>
      <c r="BI252" s="198">
        <f>IF(N252="nulová",J252,0)</f>
        <v>0</v>
      </c>
      <c r="BJ252" s="23" t="s">
        <v>79</v>
      </c>
      <c r="BK252" s="198">
        <f>ROUND(I252*H252,2)</f>
        <v>0</v>
      </c>
      <c r="BL252" s="23" t="s">
        <v>138</v>
      </c>
      <c r="BM252" s="23" t="s">
        <v>485</v>
      </c>
    </row>
    <row r="253" spans="2:65" s="11" customFormat="1" ht="13.5">
      <c r="B253" s="199"/>
      <c r="C253" s="200"/>
      <c r="D253" s="201" t="s">
        <v>140</v>
      </c>
      <c r="E253" s="202" t="s">
        <v>21</v>
      </c>
      <c r="F253" s="203" t="s">
        <v>473</v>
      </c>
      <c r="G253" s="200"/>
      <c r="H253" s="204">
        <v>142</v>
      </c>
      <c r="I253" s="205"/>
      <c r="J253" s="200"/>
      <c r="K253" s="200"/>
      <c r="L253" s="206"/>
      <c r="M253" s="207"/>
      <c r="N253" s="208"/>
      <c r="O253" s="208"/>
      <c r="P253" s="208"/>
      <c r="Q253" s="208"/>
      <c r="R253" s="208"/>
      <c r="S253" s="208"/>
      <c r="T253" s="209"/>
      <c r="AT253" s="210" t="s">
        <v>140</v>
      </c>
      <c r="AU253" s="210" t="s">
        <v>81</v>
      </c>
      <c r="AV253" s="11" t="s">
        <v>81</v>
      </c>
      <c r="AW253" s="11" t="s">
        <v>35</v>
      </c>
      <c r="AX253" s="11" t="s">
        <v>79</v>
      </c>
      <c r="AY253" s="210" t="s">
        <v>131</v>
      </c>
    </row>
    <row r="254" spans="2:65" s="1" customFormat="1" ht="25.5" customHeight="1">
      <c r="B254" s="40"/>
      <c r="C254" s="187" t="s">
        <v>486</v>
      </c>
      <c r="D254" s="187" t="s">
        <v>133</v>
      </c>
      <c r="E254" s="188" t="s">
        <v>487</v>
      </c>
      <c r="F254" s="189" t="s">
        <v>488</v>
      </c>
      <c r="G254" s="190" t="s">
        <v>136</v>
      </c>
      <c r="H254" s="191">
        <v>1.3</v>
      </c>
      <c r="I254" s="192"/>
      <c r="J254" s="193">
        <f>ROUND(I254*H254,2)</f>
        <v>0</v>
      </c>
      <c r="K254" s="189" t="s">
        <v>137</v>
      </c>
      <c r="L254" s="60"/>
      <c r="M254" s="194" t="s">
        <v>21</v>
      </c>
      <c r="N254" s="195" t="s">
        <v>43</v>
      </c>
      <c r="O254" s="41"/>
      <c r="P254" s="196">
        <f>O254*H254</f>
        <v>0</v>
      </c>
      <c r="Q254" s="196">
        <v>0</v>
      </c>
      <c r="R254" s="196">
        <f>Q254*H254</f>
        <v>0</v>
      </c>
      <c r="S254" s="196">
        <v>0</v>
      </c>
      <c r="T254" s="197">
        <f>S254*H254</f>
        <v>0</v>
      </c>
      <c r="AR254" s="23" t="s">
        <v>138</v>
      </c>
      <c r="AT254" s="23" t="s">
        <v>133</v>
      </c>
      <c r="AU254" s="23" t="s">
        <v>81</v>
      </c>
      <c r="AY254" s="23" t="s">
        <v>131</v>
      </c>
      <c r="BE254" s="198">
        <f>IF(N254="základní",J254,0)</f>
        <v>0</v>
      </c>
      <c r="BF254" s="198">
        <f>IF(N254="snížená",J254,0)</f>
        <v>0</v>
      </c>
      <c r="BG254" s="198">
        <f>IF(N254="zákl. přenesená",J254,0)</f>
        <v>0</v>
      </c>
      <c r="BH254" s="198">
        <f>IF(N254="sníž. přenesená",J254,0)</f>
        <v>0</v>
      </c>
      <c r="BI254" s="198">
        <f>IF(N254="nulová",J254,0)</f>
        <v>0</v>
      </c>
      <c r="BJ254" s="23" t="s">
        <v>79</v>
      </c>
      <c r="BK254" s="198">
        <f>ROUND(I254*H254,2)</f>
        <v>0</v>
      </c>
      <c r="BL254" s="23" t="s">
        <v>138</v>
      </c>
      <c r="BM254" s="23" t="s">
        <v>489</v>
      </c>
    </row>
    <row r="255" spans="2:65" s="11" customFormat="1" ht="13.5">
      <c r="B255" s="199"/>
      <c r="C255" s="200"/>
      <c r="D255" s="201" t="s">
        <v>140</v>
      </c>
      <c r="E255" s="202" t="s">
        <v>21</v>
      </c>
      <c r="F255" s="203" t="s">
        <v>490</v>
      </c>
      <c r="G255" s="200"/>
      <c r="H255" s="204">
        <v>1.3</v>
      </c>
      <c r="I255" s="205"/>
      <c r="J255" s="200"/>
      <c r="K255" s="200"/>
      <c r="L255" s="206"/>
      <c r="M255" s="207"/>
      <c r="N255" s="208"/>
      <c r="O255" s="208"/>
      <c r="P255" s="208"/>
      <c r="Q255" s="208"/>
      <c r="R255" s="208"/>
      <c r="S255" s="208"/>
      <c r="T255" s="209"/>
      <c r="AT255" s="210" t="s">
        <v>140</v>
      </c>
      <c r="AU255" s="210" t="s">
        <v>81</v>
      </c>
      <c r="AV255" s="11" t="s">
        <v>81</v>
      </c>
      <c r="AW255" s="11" t="s">
        <v>35</v>
      </c>
      <c r="AX255" s="11" t="s">
        <v>72</v>
      </c>
      <c r="AY255" s="210" t="s">
        <v>131</v>
      </c>
    </row>
    <row r="256" spans="2:65" s="13" customFormat="1" ht="13.5">
      <c r="B256" s="221"/>
      <c r="C256" s="222"/>
      <c r="D256" s="201" t="s">
        <v>140</v>
      </c>
      <c r="E256" s="223" t="s">
        <v>21</v>
      </c>
      <c r="F256" s="224" t="s">
        <v>158</v>
      </c>
      <c r="G256" s="222"/>
      <c r="H256" s="225">
        <v>1.3</v>
      </c>
      <c r="I256" s="226"/>
      <c r="J256" s="222"/>
      <c r="K256" s="222"/>
      <c r="L256" s="227"/>
      <c r="M256" s="228"/>
      <c r="N256" s="229"/>
      <c r="O256" s="229"/>
      <c r="P256" s="229"/>
      <c r="Q256" s="229"/>
      <c r="R256" s="229"/>
      <c r="S256" s="229"/>
      <c r="T256" s="230"/>
      <c r="AT256" s="231" t="s">
        <v>140</v>
      </c>
      <c r="AU256" s="231" t="s">
        <v>81</v>
      </c>
      <c r="AV256" s="13" t="s">
        <v>138</v>
      </c>
      <c r="AW256" s="13" t="s">
        <v>35</v>
      </c>
      <c r="AX256" s="13" t="s">
        <v>79</v>
      </c>
      <c r="AY256" s="231" t="s">
        <v>131</v>
      </c>
    </row>
    <row r="257" spans="2:65" s="10" customFormat="1" ht="29.85" customHeight="1">
      <c r="B257" s="171"/>
      <c r="C257" s="172"/>
      <c r="D257" s="173" t="s">
        <v>71</v>
      </c>
      <c r="E257" s="185" t="s">
        <v>491</v>
      </c>
      <c r="F257" s="185" t="s">
        <v>492</v>
      </c>
      <c r="G257" s="172"/>
      <c r="H257" s="172"/>
      <c r="I257" s="175"/>
      <c r="J257" s="186">
        <f>BK257</f>
        <v>0</v>
      </c>
      <c r="K257" s="172"/>
      <c r="L257" s="177"/>
      <c r="M257" s="178"/>
      <c r="N257" s="179"/>
      <c r="O257" s="179"/>
      <c r="P257" s="180">
        <f>SUM(P258:P271)</f>
        <v>0</v>
      </c>
      <c r="Q257" s="179"/>
      <c r="R257" s="180">
        <f>SUM(R258:R271)</f>
        <v>0</v>
      </c>
      <c r="S257" s="179"/>
      <c r="T257" s="181">
        <f>SUM(T258:T271)</f>
        <v>0</v>
      </c>
      <c r="AR257" s="182" t="s">
        <v>79</v>
      </c>
      <c r="AT257" s="183" t="s">
        <v>71</v>
      </c>
      <c r="AU257" s="183" t="s">
        <v>79</v>
      </c>
      <c r="AY257" s="182" t="s">
        <v>131</v>
      </c>
      <c r="BK257" s="184">
        <f>SUM(BK258:BK271)</f>
        <v>0</v>
      </c>
    </row>
    <row r="258" spans="2:65" s="1" customFormat="1" ht="25.5" customHeight="1">
      <c r="B258" s="40"/>
      <c r="C258" s="187" t="s">
        <v>493</v>
      </c>
      <c r="D258" s="187" t="s">
        <v>133</v>
      </c>
      <c r="E258" s="188" t="s">
        <v>494</v>
      </c>
      <c r="F258" s="189" t="s">
        <v>495</v>
      </c>
      <c r="G258" s="190" t="s">
        <v>205</v>
      </c>
      <c r="H258" s="191">
        <v>1557.549</v>
      </c>
      <c r="I258" s="192"/>
      <c r="J258" s="193">
        <f>ROUND(I258*H258,2)</f>
        <v>0</v>
      </c>
      <c r="K258" s="189" t="s">
        <v>137</v>
      </c>
      <c r="L258" s="60"/>
      <c r="M258" s="194" t="s">
        <v>21</v>
      </c>
      <c r="N258" s="195" t="s">
        <v>43</v>
      </c>
      <c r="O258" s="41"/>
      <c r="P258" s="196">
        <f>O258*H258</f>
        <v>0</v>
      </c>
      <c r="Q258" s="196">
        <v>0</v>
      </c>
      <c r="R258" s="196">
        <f>Q258*H258</f>
        <v>0</v>
      </c>
      <c r="S258" s="196">
        <v>0</v>
      </c>
      <c r="T258" s="197">
        <f>S258*H258</f>
        <v>0</v>
      </c>
      <c r="AR258" s="23" t="s">
        <v>138</v>
      </c>
      <c r="AT258" s="23" t="s">
        <v>133</v>
      </c>
      <c r="AU258" s="23" t="s">
        <v>81</v>
      </c>
      <c r="AY258" s="23" t="s">
        <v>131</v>
      </c>
      <c r="BE258" s="198">
        <f>IF(N258="základní",J258,0)</f>
        <v>0</v>
      </c>
      <c r="BF258" s="198">
        <f>IF(N258="snížená",J258,0)</f>
        <v>0</v>
      </c>
      <c r="BG258" s="198">
        <f>IF(N258="zákl. přenesená",J258,0)</f>
        <v>0</v>
      </c>
      <c r="BH258" s="198">
        <f>IF(N258="sníž. přenesená",J258,0)</f>
        <v>0</v>
      </c>
      <c r="BI258" s="198">
        <f>IF(N258="nulová",J258,0)</f>
        <v>0</v>
      </c>
      <c r="BJ258" s="23" t="s">
        <v>79</v>
      </c>
      <c r="BK258" s="198">
        <f>ROUND(I258*H258,2)</f>
        <v>0</v>
      </c>
      <c r="BL258" s="23" t="s">
        <v>138</v>
      </c>
      <c r="BM258" s="23" t="s">
        <v>496</v>
      </c>
    </row>
    <row r="259" spans="2:65" s="11" customFormat="1" ht="13.5">
      <c r="B259" s="199"/>
      <c r="C259" s="200"/>
      <c r="D259" s="201" t="s">
        <v>140</v>
      </c>
      <c r="E259" s="200"/>
      <c r="F259" s="203" t="s">
        <v>497</v>
      </c>
      <c r="G259" s="200"/>
      <c r="H259" s="204">
        <v>1557.549</v>
      </c>
      <c r="I259" s="205"/>
      <c r="J259" s="200"/>
      <c r="K259" s="200"/>
      <c r="L259" s="206"/>
      <c r="M259" s="207"/>
      <c r="N259" s="208"/>
      <c r="O259" s="208"/>
      <c r="P259" s="208"/>
      <c r="Q259" s="208"/>
      <c r="R259" s="208"/>
      <c r="S259" s="208"/>
      <c r="T259" s="209"/>
      <c r="AT259" s="210" t="s">
        <v>140</v>
      </c>
      <c r="AU259" s="210" t="s">
        <v>81</v>
      </c>
      <c r="AV259" s="11" t="s">
        <v>81</v>
      </c>
      <c r="AW259" s="11" t="s">
        <v>6</v>
      </c>
      <c r="AX259" s="11" t="s">
        <v>79</v>
      </c>
      <c r="AY259" s="210" t="s">
        <v>131</v>
      </c>
    </row>
    <row r="260" spans="2:65" s="1" customFormat="1" ht="25.5" customHeight="1">
      <c r="B260" s="40"/>
      <c r="C260" s="187" t="s">
        <v>498</v>
      </c>
      <c r="D260" s="187" t="s">
        <v>133</v>
      </c>
      <c r="E260" s="188" t="s">
        <v>499</v>
      </c>
      <c r="F260" s="189" t="s">
        <v>500</v>
      </c>
      <c r="G260" s="190" t="s">
        <v>205</v>
      </c>
      <c r="H260" s="191">
        <v>173.06100000000001</v>
      </c>
      <c r="I260" s="192"/>
      <c r="J260" s="193">
        <f>ROUND(I260*H260,2)</f>
        <v>0</v>
      </c>
      <c r="K260" s="189" t="s">
        <v>137</v>
      </c>
      <c r="L260" s="60"/>
      <c r="M260" s="194" t="s">
        <v>21</v>
      </c>
      <c r="N260" s="195" t="s">
        <v>43</v>
      </c>
      <c r="O260" s="41"/>
      <c r="P260" s="196">
        <f>O260*H260</f>
        <v>0</v>
      </c>
      <c r="Q260" s="196">
        <v>0</v>
      </c>
      <c r="R260" s="196">
        <f>Q260*H260</f>
        <v>0</v>
      </c>
      <c r="S260" s="196">
        <v>0</v>
      </c>
      <c r="T260" s="197">
        <f>S260*H260</f>
        <v>0</v>
      </c>
      <c r="AR260" s="23" t="s">
        <v>138</v>
      </c>
      <c r="AT260" s="23" t="s">
        <v>133</v>
      </c>
      <c r="AU260" s="23" t="s">
        <v>81</v>
      </c>
      <c r="AY260" s="23" t="s">
        <v>131</v>
      </c>
      <c r="BE260" s="198">
        <f>IF(N260="základní",J260,0)</f>
        <v>0</v>
      </c>
      <c r="BF260" s="198">
        <f>IF(N260="snížená",J260,0)</f>
        <v>0</v>
      </c>
      <c r="BG260" s="198">
        <f>IF(N260="zákl. přenesená",J260,0)</f>
        <v>0</v>
      </c>
      <c r="BH260" s="198">
        <f>IF(N260="sníž. přenesená",J260,0)</f>
        <v>0</v>
      </c>
      <c r="BI260" s="198">
        <f>IF(N260="nulová",J260,0)</f>
        <v>0</v>
      </c>
      <c r="BJ260" s="23" t="s">
        <v>79</v>
      </c>
      <c r="BK260" s="198">
        <f>ROUND(I260*H260,2)</f>
        <v>0</v>
      </c>
      <c r="BL260" s="23" t="s">
        <v>138</v>
      </c>
      <c r="BM260" s="23" t="s">
        <v>501</v>
      </c>
    </row>
    <row r="261" spans="2:65" s="1" customFormat="1" ht="25.5" customHeight="1">
      <c r="B261" s="40"/>
      <c r="C261" s="187" t="s">
        <v>502</v>
      </c>
      <c r="D261" s="187" t="s">
        <v>133</v>
      </c>
      <c r="E261" s="188" t="s">
        <v>503</v>
      </c>
      <c r="F261" s="189" t="s">
        <v>504</v>
      </c>
      <c r="G261" s="190" t="s">
        <v>205</v>
      </c>
      <c r="H261" s="191">
        <v>13.068</v>
      </c>
      <c r="I261" s="192"/>
      <c r="J261" s="193">
        <f>ROUND(I261*H261,2)</f>
        <v>0</v>
      </c>
      <c r="K261" s="189" t="s">
        <v>137</v>
      </c>
      <c r="L261" s="60"/>
      <c r="M261" s="194" t="s">
        <v>21</v>
      </c>
      <c r="N261" s="195" t="s">
        <v>43</v>
      </c>
      <c r="O261" s="41"/>
      <c r="P261" s="196">
        <f>O261*H261</f>
        <v>0</v>
      </c>
      <c r="Q261" s="196">
        <v>0</v>
      </c>
      <c r="R261" s="196">
        <f>Q261*H261</f>
        <v>0</v>
      </c>
      <c r="S261" s="196">
        <v>0</v>
      </c>
      <c r="T261" s="197">
        <f>S261*H261</f>
        <v>0</v>
      </c>
      <c r="AR261" s="23" t="s">
        <v>138</v>
      </c>
      <c r="AT261" s="23" t="s">
        <v>133</v>
      </c>
      <c r="AU261" s="23" t="s">
        <v>81</v>
      </c>
      <c r="AY261" s="23" t="s">
        <v>131</v>
      </c>
      <c r="BE261" s="198">
        <f>IF(N261="základní",J261,0)</f>
        <v>0</v>
      </c>
      <c r="BF261" s="198">
        <f>IF(N261="snížená",J261,0)</f>
        <v>0</v>
      </c>
      <c r="BG261" s="198">
        <f>IF(N261="zákl. přenesená",J261,0)</f>
        <v>0</v>
      </c>
      <c r="BH261" s="198">
        <f>IF(N261="sníž. přenesená",J261,0)</f>
        <v>0</v>
      </c>
      <c r="BI261" s="198">
        <f>IF(N261="nulová",J261,0)</f>
        <v>0</v>
      </c>
      <c r="BJ261" s="23" t="s">
        <v>79</v>
      </c>
      <c r="BK261" s="198">
        <f>ROUND(I261*H261,2)</f>
        <v>0</v>
      </c>
      <c r="BL261" s="23" t="s">
        <v>138</v>
      </c>
      <c r="BM261" s="23" t="s">
        <v>505</v>
      </c>
    </row>
    <row r="262" spans="2:65" s="1" customFormat="1" ht="25.5" customHeight="1">
      <c r="B262" s="40"/>
      <c r="C262" s="187" t="s">
        <v>506</v>
      </c>
      <c r="D262" s="187" t="s">
        <v>133</v>
      </c>
      <c r="E262" s="188" t="s">
        <v>507</v>
      </c>
      <c r="F262" s="189" t="s">
        <v>508</v>
      </c>
      <c r="G262" s="190" t="s">
        <v>205</v>
      </c>
      <c r="H262" s="191">
        <v>44.438000000000002</v>
      </c>
      <c r="I262" s="192"/>
      <c r="J262" s="193">
        <f>ROUND(I262*H262,2)</f>
        <v>0</v>
      </c>
      <c r="K262" s="189" t="s">
        <v>137</v>
      </c>
      <c r="L262" s="60"/>
      <c r="M262" s="194" t="s">
        <v>21</v>
      </c>
      <c r="N262" s="195" t="s">
        <v>43</v>
      </c>
      <c r="O262" s="41"/>
      <c r="P262" s="196">
        <f>O262*H262</f>
        <v>0</v>
      </c>
      <c r="Q262" s="196">
        <v>0</v>
      </c>
      <c r="R262" s="196">
        <f>Q262*H262</f>
        <v>0</v>
      </c>
      <c r="S262" s="196">
        <v>0</v>
      </c>
      <c r="T262" s="197">
        <f>S262*H262</f>
        <v>0</v>
      </c>
      <c r="AR262" s="23" t="s">
        <v>138</v>
      </c>
      <c r="AT262" s="23" t="s">
        <v>133</v>
      </c>
      <c r="AU262" s="23" t="s">
        <v>81</v>
      </c>
      <c r="AY262" s="23" t="s">
        <v>131</v>
      </c>
      <c r="BE262" s="198">
        <f>IF(N262="základní",J262,0)</f>
        <v>0</v>
      </c>
      <c r="BF262" s="198">
        <f>IF(N262="snížená",J262,0)</f>
        <v>0</v>
      </c>
      <c r="BG262" s="198">
        <f>IF(N262="zákl. přenesená",J262,0)</f>
        <v>0</v>
      </c>
      <c r="BH262" s="198">
        <f>IF(N262="sníž. přenesená",J262,0)</f>
        <v>0</v>
      </c>
      <c r="BI262" s="198">
        <f>IF(N262="nulová",J262,0)</f>
        <v>0</v>
      </c>
      <c r="BJ262" s="23" t="s">
        <v>79</v>
      </c>
      <c r="BK262" s="198">
        <f>ROUND(I262*H262,2)</f>
        <v>0</v>
      </c>
      <c r="BL262" s="23" t="s">
        <v>138</v>
      </c>
      <c r="BM262" s="23" t="s">
        <v>509</v>
      </c>
    </row>
    <row r="263" spans="2:65" s="11" customFormat="1" ht="13.5">
      <c r="B263" s="199"/>
      <c r="C263" s="200"/>
      <c r="D263" s="201" t="s">
        <v>140</v>
      </c>
      <c r="E263" s="202" t="s">
        <v>21</v>
      </c>
      <c r="F263" s="203" t="s">
        <v>510</v>
      </c>
      <c r="G263" s="200"/>
      <c r="H263" s="204">
        <v>44.438000000000002</v>
      </c>
      <c r="I263" s="205"/>
      <c r="J263" s="200"/>
      <c r="K263" s="200"/>
      <c r="L263" s="206"/>
      <c r="M263" s="207"/>
      <c r="N263" s="208"/>
      <c r="O263" s="208"/>
      <c r="P263" s="208"/>
      <c r="Q263" s="208"/>
      <c r="R263" s="208"/>
      <c r="S263" s="208"/>
      <c r="T263" s="209"/>
      <c r="AT263" s="210" t="s">
        <v>140</v>
      </c>
      <c r="AU263" s="210" t="s">
        <v>81</v>
      </c>
      <c r="AV263" s="11" t="s">
        <v>81</v>
      </c>
      <c r="AW263" s="11" t="s">
        <v>35</v>
      </c>
      <c r="AX263" s="11" t="s">
        <v>72</v>
      </c>
      <c r="AY263" s="210" t="s">
        <v>131</v>
      </c>
    </row>
    <row r="264" spans="2:65" s="13" customFormat="1" ht="13.5">
      <c r="B264" s="221"/>
      <c r="C264" s="222"/>
      <c r="D264" s="201" t="s">
        <v>140</v>
      </c>
      <c r="E264" s="223" t="s">
        <v>21</v>
      </c>
      <c r="F264" s="224" t="s">
        <v>158</v>
      </c>
      <c r="G264" s="222"/>
      <c r="H264" s="225">
        <v>44.438000000000002</v>
      </c>
      <c r="I264" s="226"/>
      <c r="J264" s="222"/>
      <c r="K264" s="222"/>
      <c r="L264" s="227"/>
      <c r="M264" s="228"/>
      <c r="N264" s="229"/>
      <c r="O264" s="229"/>
      <c r="P264" s="229"/>
      <c r="Q264" s="229"/>
      <c r="R264" s="229"/>
      <c r="S264" s="229"/>
      <c r="T264" s="230"/>
      <c r="AT264" s="231" t="s">
        <v>140</v>
      </c>
      <c r="AU264" s="231" t="s">
        <v>81</v>
      </c>
      <c r="AV264" s="13" t="s">
        <v>138</v>
      </c>
      <c r="AW264" s="13" t="s">
        <v>35</v>
      </c>
      <c r="AX264" s="13" t="s">
        <v>79</v>
      </c>
      <c r="AY264" s="231" t="s">
        <v>131</v>
      </c>
    </row>
    <row r="265" spans="2:65" s="1" customFormat="1" ht="25.5" customHeight="1">
      <c r="B265" s="40"/>
      <c r="C265" s="187" t="s">
        <v>511</v>
      </c>
      <c r="D265" s="187" t="s">
        <v>133</v>
      </c>
      <c r="E265" s="188" t="s">
        <v>512</v>
      </c>
      <c r="F265" s="189" t="s">
        <v>513</v>
      </c>
      <c r="G265" s="190" t="s">
        <v>205</v>
      </c>
      <c r="H265" s="191">
        <v>13.068</v>
      </c>
      <c r="I265" s="192"/>
      <c r="J265" s="193">
        <f>ROUND(I265*H265,2)</f>
        <v>0</v>
      </c>
      <c r="K265" s="189" t="s">
        <v>137</v>
      </c>
      <c r="L265" s="60"/>
      <c r="M265" s="194" t="s">
        <v>21</v>
      </c>
      <c r="N265" s="195" t="s">
        <v>43</v>
      </c>
      <c r="O265" s="41"/>
      <c r="P265" s="196">
        <f>O265*H265</f>
        <v>0</v>
      </c>
      <c r="Q265" s="196">
        <v>0</v>
      </c>
      <c r="R265" s="196">
        <f>Q265*H265</f>
        <v>0</v>
      </c>
      <c r="S265" s="196">
        <v>0</v>
      </c>
      <c r="T265" s="197">
        <f>S265*H265</f>
        <v>0</v>
      </c>
      <c r="AR265" s="23" t="s">
        <v>138</v>
      </c>
      <c r="AT265" s="23" t="s">
        <v>133</v>
      </c>
      <c r="AU265" s="23" t="s">
        <v>81</v>
      </c>
      <c r="AY265" s="23" t="s">
        <v>131</v>
      </c>
      <c r="BE265" s="198">
        <f>IF(N265="základní",J265,0)</f>
        <v>0</v>
      </c>
      <c r="BF265" s="198">
        <f>IF(N265="snížená",J265,0)</f>
        <v>0</v>
      </c>
      <c r="BG265" s="198">
        <f>IF(N265="zákl. přenesená",J265,0)</f>
        <v>0</v>
      </c>
      <c r="BH265" s="198">
        <f>IF(N265="sníž. přenesená",J265,0)</f>
        <v>0</v>
      </c>
      <c r="BI265" s="198">
        <f>IF(N265="nulová",J265,0)</f>
        <v>0</v>
      </c>
      <c r="BJ265" s="23" t="s">
        <v>79</v>
      </c>
      <c r="BK265" s="198">
        <f>ROUND(I265*H265,2)</f>
        <v>0</v>
      </c>
      <c r="BL265" s="23" t="s">
        <v>138</v>
      </c>
      <c r="BM265" s="23" t="s">
        <v>514</v>
      </c>
    </row>
    <row r="266" spans="2:65" s="1" customFormat="1" ht="25.5" customHeight="1">
      <c r="B266" s="40"/>
      <c r="C266" s="187" t="s">
        <v>515</v>
      </c>
      <c r="D266" s="187" t="s">
        <v>133</v>
      </c>
      <c r="E266" s="188" t="s">
        <v>516</v>
      </c>
      <c r="F266" s="189" t="s">
        <v>517</v>
      </c>
      <c r="G266" s="190" t="s">
        <v>205</v>
      </c>
      <c r="H266" s="191">
        <v>8.1560000000000006</v>
      </c>
      <c r="I266" s="192"/>
      <c r="J266" s="193">
        <f>ROUND(I266*H266,2)</f>
        <v>0</v>
      </c>
      <c r="K266" s="189" t="s">
        <v>137</v>
      </c>
      <c r="L266" s="60"/>
      <c r="M266" s="194" t="s">
        <v>21</v>
      </c>
      <c r="N266" s="195" t="s">
        <v>43</v>
      </c>
      <c r="O266" s="41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AR266" s="23" t="s">
        <v>138</v>
      </c>
      <c r="AT266" s="23" t="s">
        <v>133</v>
      </c>
      <c r="AU266" s="23" t="s">
        <v>81</v>
      </c>
      <c r="AY266" s="23" t="s">
        <v>131</v>
      </c>
      <c r="BE266" s="198">
        <f>IF(N266="základní",J266,0)</f>
        <v>0</v>
      </c>
      <c r="BF266" s="198">
        <f>IF(N266="snížená",J266,0)</f>
        <v>0</v>
      </c>
      <c r="BG266" s="198">
        <f>IF(N266="zákl. přenesená",J266,0)</f>
        <v>0</v>
      </c>
      <c r="BH266" s="198">
        <f>IF(N266="sníž. přenesená",J266,0)</f>
        <v>0</v>
      </c>
      <c r="BI266" s="198">
        <f>IF(N266="nulová",J266,0)</f>
        <v>0</v>
      </c>
      <c r="BJ266" s="23" t="s">
        <v>79</v>
      </c>
      <c r="BK266" s="198">
        <f>ROUND(I266*H266,2)</f>
        <v>0</v>
      </c>
      <c r="BL266" s="23" t="s">
        <v>138</v>
      </c>
      <c r="BM266" s="23" t="s">
        <v>518</v>
      </c>
    </row>
    <row r="267" spans="2:65" s="11" customFormat="1" ht="13.5">
      <c r="B267" s="199"/>
      <c r="C267" s="200"/>
      <c r="D267" s="201" t="s">
        <v>140</v>
      </c>
      <c r="E267" s="202" t="s">
        <v>21</v>
      </c>
      <c r="F267" s="203" t="s">
        <v>519</v>
      </c>
      <c r="G267" s="200"/>
      <c r="H267" s="204">
        <v>8.1560000000000006</v>
      </c>
      <c r="I267" s="205"/>
      <c r="J267" s="200"/>
      <c r="K267" s="200"/>
      <c r="L267" s="206"/>
      <c r="M267" s="207"/>
      <c r="N267" s="208"/>
      <c r="O267" s="208"/>
      <c r="P267" s="208"/>
      <c r="Q267" s="208"/>
      <c r="R267" s="208"/>
      <c r="S267" s="208"/>
      <c r="T267" s="209"/>
      <c r="AT267" s="210" t="s">
        <v>140</v>
      </c>
      <c r="AU267" s="210" t="s">
        <v>81</v>
      </c>
      <c r="AV267" s="11" t="s">
        <v>81</v>
      </c>
      <c r="AW267" s="11" t="s">
        <v>35</v>
      </c>
      <c r="AX267" s="11" t="s">
        <v>72</v>
      </c>
      <c r="AY267" s="210" t="s">
        <v>131</v>
      </c>
    </row>
    <row r="268" spans="2:65" s="13" customFormat="1" ht="13.5">
      <c r="B268" s="221"/>
      <c r="C268" s="222"/>
      <c r="D268" s="201" t="s">
        <v>140</v>
      </c>
      <c r="E268" s="223" t="s">
        <v>21</v>
      </c>
      <c r="F268" s="224" t="s">
        <v>158</v>
      </c>
      <c r="G268" s="222"/>
      <c r="H268" s="225">
        <v>8.1560000000000006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140</v>
      </c>
      <c r="AU268" s="231" t="s">
        <v>81</v>
      </c>
      <c r="AV268" s="13" t="s">
        <v>138</v>
      </c>
      <c r="AW268" s="13" t="s">
        <v>35</v>
      </c>
      <c r="AX268" s="13" t="s">
        <v>79</v>
      </c>
      <c r="AY268" s="231" t="s">
        <v>131</v>
      </c>
    </row>
    <row r="269" spans="2:65" s="1" customFormat="1" ht="16.5" customHeight="1">
      <c r="B269" s="40"/>
      <c r="C269" s="187" t="s">
        <v>520</v>
      </c>
      <c r="D269" s="187" t="s">
        <v>133</v>
      </c>
      <c r="E269" s="188" t="s">
        <v>521</v>
      </c>
      <c r="F269" s="189" t="s">
        <v>522</v>
      </c>
      <c r="G269" s="190" t="s">
        <v>205</v>
      </c>
      <c r="H269" s="191">
        <v>6.9139999999999997</v>
      </c>
      <c r="I269" s="192"/>
      <c r="J269" s="193">
        <f>ROUND(I269*H269,2)</f>
        <v>0</v>
      </c>
      <c r="K269" s="189" t="s">
        <v>21</v>
      </c>
      <c r="L269" s="60"/>
      <c r="M269" s="194" t="s">
        <v>21</v>
      </c>
      <c r="N269" s="195" t="s">
        <v>43</v>
      </c>
      <c r="O269" s="41"/>
      <c r="P269" s="196">
        <f>O269*H269</f>
        <v>0</v>
      </c>
      <c r="Q269" s="196">
        <v>0</v>
      </c>
      <c r="R269" s="196">
        <f>Q269*H269</f>
        <v>0</v>
      </c>
      <c r="S269" s="196">
        <v>0</v>
      </c>
      <c r="T269" s="197">
        <f>S269*H269</f>
        <v>0</v>
      </c>
      <c r="AR269" s="23" t="s">
        <v>138</v>
      </c>
      <c r="AT269" s="23" t="s">
        <v>133</v>
      </c>
      <c r="AU269" s="23" t="s">
        <v>81</v>
      </c>
      <c r="AY269" s="23" t="s">
        <v>131</v>
      </c>
      <c r="BE269" s="198">
        <f>IF(N269="základní",J269,0)</f>
        <v>0</v>
      </c>
      <c r="BF269" s="198">
        <f>IF(N269="snížená",J269,0)</f>
        <v>0</v>
      </c>
      <c r="BG269" s="198">
        <f>IF(N269="zákl. přenesená",J269,0)</f>
        <v>0</v>
      </c>
      <c r="BH269" s="198">
        <f>IF(N269="sníž. přenesená",J269,0)</f>
        <v>0</v>
      </c>
      <c r="BI269" s="198">
        <f>IF(N269="nulová",J269,0)</f>
        <v>0</v>
      </c>
      <c r="BJ269" s="23" t="s">
        <v>79</v>
      </c>
      <c r="BK269" s="198">
        <f>ROUND(I269*H269,2)</f>
        <v>0</v>
      </c>
      <c r="BL269" s="23" t="s">
        <v>138</v>
      </c>
      <c r="BM269" s="23" t="s">
        <v>523</v>
      </c>
    </row>
    <row r="270" spans="2:65" s="11" customFormat="1" ht="13.5">
      <c r="B270" s="199"/>
      <c r="C270" s="200"/>
      <c r="D270" s="201" t="s">
        <v>140</v>
      </c>
      <c r="E270" s="202" t="s">
        <v>21</v>
      </c>
      <c r="F270" s="203" t="s">
        <v>524</v>
      </c>
      <c r="G270" s="200"/>
      <c r="H270" s="204">
        <v>6.9139999999999997</v>
      </c>
      <c r="I270" s="205"/>
      <c r="J270" s="200"/>
      <c r="K270" s="200"/>
      <c r="L270" s="206"/>
      <c r="M270" s="207"/>
      <c r="N270" s="208"/>
      <c r="O270" s="208"/>
      <c r="P270" s="208"/>
      <c r="Q270" s="208"/>
      <c r="R270" s="208"/>
      <c r="S270" s="208"/>
      <c r="T270" s="209"/>
      <c r="AT270" s="210" t="s">
        <v>140</v>
      </c>
      <c r="AU270" s="210" t="s">
        <v>81</v>
      </c>
      <c r="AV270" s="11" t="s">
        <v>81</v>
      </c>
      <c r="AW270" s="11" t="s">
        <v>35</v>
      </c>
      <c r="AX270" s="11" t="s">
        <v>72</v>
      </c>
      <c r="AY270" s="210" t="s">
        <v>131</v>
      </c>
    </row>
    <row r="271" spans="2:65" s="13" customFormat="1" ht="13.5">
      <c r="B271" s="221"/>
      <c r="C271" s="222"/>
      <c r="D271" s="201" t="s">
        <v>140</v>
      </c>
      <c r="E271" s="223" t="s">
        <v>21</v>
      </c>
      <c r="F271" s="224" t="s">
        <v>158</v>
      </c>
      <c r="G271" s="222"/>
      <c r="H271" s="225">
        <v>6.9139999999999997</v>
      </c>
      <c r="I271" s="226"/>
      <c r="J271" s="222"/>
      <c r="K271" s="222"/>
      <c r="L271" s="227"/>
      <c r="M271" s="228"/>
      <c r="N271" s="229"/>
      <c r="O271" s="229"/>
      <c r="P271" s="229"/>
      <c r="Q271" s="229"/>
      <c r="R271" s="229"/>
      <c r="S271" s="229"/>
      <c r="T271" s="230"/>
      <c r="AT271" s="231" t="s">
        <v>140</v>
      </c>
      <c r="AU271" s="231" t="s">
        <v>81</v>
      </c>
      <c r="AV271" s="13" t="s">
        <v>138</v>
      </c>
      <c r="AW271" s="13" t="s">
        <v>35</v>
      </c>
      <c r="AX271" s="13" t="s">
        <v>79</v>
      </c>
      <c r="AY271" s="231" t="s">
        <v>131</v>
      </c>
    </row>
    <row r="272" spans="2:65" s="10" customFormat="1" ht="29.85" customHeight="1">
      <c r="B272" s="171"/>
      <c r="C272" s="172"/>
      <c r="D272" s="173" t="s">
        <v>71</v>
      </c>
      <c r="E272" s="185" t="s">
        <v>525</v>
      </c>
      <c r="F272" s="185" t="s">
        <v>526</v>
      </c>
      <c r="G272" s="172"/>
      <c r="H272" s="172"/>
      <c r="I272" s="175"/>
      <c r="J272" s="186">
        <f>BK272</f>
        <v>0</v>
      </c>
      <c r="K272" s="172"/>
      <c r="L272" s="177"/>
      <c r="M272" s="178"/>
      <c r="N272" s="179"/>
      <c r="O272" s="179"/>
      <c r="P272" s="180">
        <f>P273</f>
        <v>0</v>
      </c>
      <c r="Q272" s="179"/>
      <c r="R272" s="180">
        <f>R273</f>
        <v>0</v>
      </c>
      <c r="S272" s="179"/>
      <c r="T272" s="181">
        <f>T273</f>
        <v>0</v>
      </c>
      <c r="AR272" s="182" t="s">
        <v>79</v>
      </c>
      <c r="AT272" s="183" t="s">
        <v>71</v>
      </c>
      <c r="AU272" s="183" t="s">
        <v>79</v>
      </c>
      <c r="AY272" s="182" t="s">
        <v>131</v>
      </c>
      <c r="BK272" s="184">
        <f>BK273</f>
        <v>0</v>
      </c>
    </row>
    <row r="273" spans="2:65" s="1" customFormat="1" ht="16.5" customHeight="1">
      <c r="B273" s="40"/>
      <c r="C273" s="187" t="s">
        <v>527</v>
      </c>
      <c r="D273" s="187" t="s">
        <v>133</v>
      </c>
      <c r="E273" s="188" t="s">
        <v>528</v>
      </c>
      <c r="F273" s="189" t="s">
        <v>529</v>
      </c>
      <c r="G273" s="190" t="s">
        <v>205</v>
      </c>
      <c r="H273" s="191">
        <v>279.27100000000002</v>
      </c>
      <c r="I273" s="192"/>
      <c r="J273" s="193">
        <f>ROUND(I273*H273,2)</f>
        <v>0</v>
      </c>
      <c r="K273" s="189" t="s">
        <v>137</v>
      </c>
      <c r="L273" s="60"/>
      <c r="M273" s="194" t="s">
        <v>21</v>
      </c>
      <c r="N273" s="195" t="s">
        <v>43</v>
      </c>
      <c r="O273" s="41"/>
      <c r="P273" s="196">
        <f>O273*H273</f>
        <v>0</v>
      </c>
      <c r="Q273" s="196">
        <v>0</v>
      </c>
      <c r="R273" s="196">
        <f>Q273*H273</f>
        <v>0</v>
      </c>
      <c r="S273" s="196">
        <v>0</v>
      </c>
      <c r="T273" s="197">
        <f>S273*H273</f>
        <v>0</v>
      </c>
      <c r="AR273" s="23" t="s">
        <v>138</v>
      </c>
      <c r="AT273" s="23" t="s">
        <v>133</v>
      </c>
      <c r="AU273" s="23" t="s">
        <v>81</v>
      </c>
      <c r="AY273" s="23" t="s">
        <v>131</v>
      </c>
      <c r="BE273" s="198">
        <f>IF(N273="základní",J273,0)</f>
        <v>0</v>
      </c>
      <c r="BF273" s="198">
        <f>IF(N273="snížená",J273,0)</f>
        <v>0</v>
      </c>
      <c r="BG273" s="198">
        <f>IF(N273="zákl. přenesená",J273,0)</f>
        <v>0</v>
      </c>
      <c r="BH273" s="198">
        <f>IF(N273="sníž. přenesená",J273,0)</f>
        <v>0</v>
      </c>
      <c r="BI273" s="198">
        <f>IF(N273="nulová",J273,0)</f>
        <v>0</v>
      </c>
      <c r="BJ273" s="23" t="s">
        <v>79</v>
      </c>
      <c r="BK273" s="198">
        <f>ROUND(I273*H273,2)</f>
        <v>0</v>
      </c>
      <c r="BL273" s="23" t="s">
        <v>138</v>
      </c>
      <c r="BM273" s="23" t="s">
        <v>530</v>
      </c>
    </row>
    <row r="274" spans="2:65" s="10" customFormat="1" ht="37.35" customHeight="1">
      <c r="B274" s="171"/>
      <c r="C274" s="172"/>
      <c r="D274" s="173" t="s">
        <v>71</v>
      </c>
      <c r="E274" s="174" t="s">
        <v>531</v>
      </c>
      <c r="F274" s="174" t="s">
        <v>532</v>
      </c>
      <c r="G274" s="172"/>
      <c r="H274" s="172"/>
      <c r="I274" s="175"/>
      <c r="J274" s="176">
        <f>BK274</f>
        <v>0</v>
      </c>
      <c r="K274" s="172"/>
      <c r="L274" s="177"/>
      <c r="M274" s="178"/>
      <c r="N274" s="179"/>
      <c r="O274" s="179"/>
      <c r="P274" s="180">
        <f>P275+P277</f>
        <v>0</v>
      </c>
      <c r="Q274" s="179"/>
      <c r="R274" s="180">
        <f>R275+R277</f>
        <v>9.240000000000001E-2</v>
      </c>
      <c r="S274" s="179"/>
      <c r="T274" s="181">
        <f>T275+T277</f>
        <v>4.9000000000000004</v>
      </c>
      <c r="AR274" s="182" t="s">
        <v>81</v>
      </c>
      <c r="AT274" s="183" t="s">
        <v>71</v>
      </c>
      <c r="AU274" s="183" t="s">
        <v>72</v>
      </c>
      <c r="AY274" s="182" t="s">
        <v>131</v>
      </c>
      <c r="BK274" s="184">
        <f>BK275+BK277</f>
        <v>0</v>
      </c>
    </row>
    <row r="275" spans="2:65" s="10" customFormat="1" ht="19.899999999999999" customHeight="1">
      <c r="B275" s="171"/>
      <c r="C275" s="172"/>
      <c r="D275" s="173" t="s">
        <v>71</v>
      </c>
      <c r="E275" s="185" t="s">
        <v>533</v>
      </c>
      <c r="F275" s="185" t="s">
        <v>534</v>
      </c>
      <c r="G275" s="172"/>
      <c r="H275" s="172"/>
      <c r="I275" s="175"/>
      <c r="J275" s="186">
        <f>BK275</f>
        <v>0</v>
      </c>
      <c r="K275" s="172"/>
      <c r="L275" s="177"/>
      <c r="M275" s="178"/>
      <c r="N275" s="179"/>
      <c r="O275" s="179"/>
      <c r="P275" s="180">
        <f>P276</f>
        <v>0</v>
      </c>
      <c r="Q275" s="179"/>
      <c r="R275" s="180">
        <f>R276</f>
        <v>0</v>
      </c>
      <c r="S275" s="179"/>
      <c r="T275" s="181">
        <f>T276</f>
        <v>4.9000000000000004</v>
      </c>
      <c r="AR275" s="182" t="s">
        <v>81</v>
      </c>
      <c r="AT275" s="183" t="s">
        <v>71</v>
      </c>
      <c r="AU275" s="183" t="s">
        <v>79</v>
      </c>
      <c r="AY275" s="182" t="s">
        <v>131</v>
      </c>
      <c r="BK275" s="184">
        <f>BK276</f>
        <v>0</v>
      </c>
    </row>
    <row r="276" spans="2:65" s="1" customFormat="1" ht="25.5" customHeight="1">
      <c r="B276" s="40"/>
      <c r="C276" s="187" t="s">
        <v>535</v>
      </c>
      <c r="D276" s="187" t="s">
        <v>133</v>
      </c>
      <c r="E276" s="188" t="s">
        <v>536</v>
      </c>
      <c r="F276" s="189" t="s">
        <v>537</v>
      </c>
      <c r="G276" s="190" t="s">
        <v>240</v>
      </c>
      <c r="H276" s="191">
        <v>4900</v>
      </c>
      <c r="I276" s="192"/>
      <c r="J276" s="193">
        <f>ROUND(I276*H276,2)</f>
        <v>0</v>
      </c>
      <c r="K276" s="189" t="s">
        <v>137</v>
      </c>
      <c r="L276" s="60"/>
      <c r="M276" s="194" t="s">
        <v>21</v>
      </c>
      <c r="N276" s="195" t="s">
        <v>43</v>
      </c>
      <c r="O276" s="41"/>
      <c r="P276" s="196">
        <f>O276*H276</f>
        <v>0</v>
      </c>
      <c r="Q276" s="196">
        <v>0</v>
      </c>
      <c r="R276" s="196">
        <f>Q276*H276</f>
        <v>0</v>
      </c>
      <c r="S276" s="196">
        <v>1E-3</v>
      </c>
      <c r="T276" s="197">
        <f>S276*H276</f>
        <v>4.9000000000000004</v>
      </c>
      <c r="AR276" s="23" t="s">
        <v>212</v>
      </c>
      <c r="AT276" s="23" t="s">
        <v>133</v>
      </c>
      <c r="AU276" s="23" t="s">
        <v>81</v>
      </c>
      <c r="AY276" s="23" t="s">
        <v>131</v>
      </c>
      <c r="BE276" s="198">
        <f>IF(N276="základní",J276,0)</f>
        <v>0</v>
      </c>
      <c r="BF276" s="198">
        <f>IF(N276="snížená",J276,0)</f>
        <v>0</v>
      </c>
      <c r="BG276" s="198">
        <f>IF(N276="zákl. přenesená",J276,0)</f>
        <v>0</v>
      </c>
      <c r="BH276" s="198">
        <f>IF(N276="sníž. přenesená",J276,0)</f>
        <v>0</v>
      </c>
      <c r="BI276" s="198">
        <f>IF(N276="nulová",J276,0)</f>
        <v>0</v>
      </c>
      <c r="BJ276" s="23" t="s">
        <v>79</v>
      </c>
      <c r="BK276" s="198">
        <f>ROUND(I276*H276,2)</f>
        <v>0</v>
      </c>
      <c r="BL276" s="23" t="s">
        <v>212</v>
      </c>
      <c r="BM276" s="23" t="s">
        <v>538</v>
      </c>
    </row>
    <row r="277" spans="2:65" s="10" customFormat="1" ht="29.85" customHeight="1">
      <c r="B277" s="171"/>
      <c r="C277" s="172"/>
      <c r="D277" s="173" t="s">
        <v>71</v>
      </c>
      <c r="E277" s="185" t="s">
        <v>539</v>
      </c>
      <c r="F277" s="185" t="s">
        <v>540</v>
      </c>
      <c r="G277" s="172"/>
      <c r="H277" s="172"/>
      <c r="I277" s="175"/>
      <c r="J277" s="186">
        <f>BK277</f>
        <v>0</v>
      </c>
      <c r="K277" s="172"/>
      <c r="L277" s="177"/>
      <c r="M277" s="178"/>
      <c r="N277" s="179"/>
      <c r="O277" s="179"/>
      <c r="P277" s="180">
        <f>SUM(P278:P287)</f>
        <v>0</v>
      </c>
      <c r="Q277" s="179"/>
      <c r="R277" s="180">
        <f>SUM(R278:R287)</f>
        <v>9.240000000000001E-2</v>
      </c>
      <c r="S277" s="179"/>
      <c r="T277" s="181">
        <f>SUM(T278:T287)</f>
        <v>0</v>
      </c>
      <c r="AR277" s="182" t="s">
        <v>81</v>
      </c>
      <c r="AT277" s="183" t="s">
        <v>71</v>
      </c>
      <c r="AU277" s="183" t="s">
        <v>79</v>
      </c>
      <c r="AY277" s="182" t="s">
        <v>131</v>
      </c>
      <c r="BK277" s="184">
        <f>SUM(BK278:BK287)</f>
        <v>0</v>
      </c>
    </row>
    <row r="278" spans="2:65" s="1" customFormat="1" ht="16.5" customHeight="1">
      <c r="B278" s="40"/>
      <c r="C278" s="187" t="s">
        <v>541</v>
      </c>
      <c r="D278" s="187" t="s">
        <v>133</v>
      </c>
      <c r="E278" s="188" t="s">
        <v>542</v>
      </c>
      <c r="F278" s="189" t="s">
        <v>543</v>
      </c>
      <c r="G278" s="190" t="s">
        <v>136</v>
      </c>
      <c r="H278" s="191">
        <v>20</v>
      </c>
      <c r="I278" s="192"/>
      <c r="J278" s="193">
        <f>ROUND(I278*H278,2)</f>
        <v>0</v>
      </c>
      <c r="K278" s="189" t="s">
        <v>137</v>
      </c>
      <c r="L278" s="60"/>
      <c r="M278" s="194" t="s">
        <v>21</v>
      </c>
      <c r="N278" s="195" t="s">
        <v>43</v>
      </c>
      <c r="O278" s="41"/>
      <c r="P278" s="196">
        <f>O278*H278</f>
        <v>0</v>
      </c>
      <c r="Q278" s="196">
        <v>0</v>
      </c>
      <c r="R278" s="196">
        <f>Q278*H278</f>
        <v>0</v>
      </c>
      <c r="S278" s="196">
        <v>0</v>
      </c>
      <c r="T278" s="197">
        <f>S278*H278</f>
        <v>0</v>
      </c>
      <c r="AR278" s="23" t="s">
        <v>212</v>
      </c>
      <c r="AT278" s="23" t="s">
        <v>133</v>
      </c>
      <c r="AU278" s="23" t="s">
        <v>81</v>
      </c>
      <c r="AY278" s="23" t="s">
        <v>131</v>
      </c>
      <c r="BE278" s="198">
        <f>IF(N278="základní",J278,0)</f>
        <v>0</v>
      </c>
      <c r="BF278" s="198">
        <f>IF(N278="snížená",J278,0)</f>
        <v>0</v>
      </c>
      <c r="BG278" s="198">
        <f>IF(N278="zákl. přenesená",J278,0)</f>
        <v>0</v>
      </c>
      <c r="BH278" s="198">
        <f>IF(N278="sníž. přenesená",J278,0)</f>
        <v>0</v>
      </c>
      <c r="BI278" s="198">
        <f>IF(N278="nulová",J278,0)</f>
        <v>0</v>
      </c>
      <c r="BJ278" s="23" t="s">
        <v>79</v>
      </c>
      <c r="BK278" s="198">
        <f>ROUND(I278*H278,2)</f>
        <v>0</v>
      </c>
      <c r="BL278" s="23" t="s">
        <v>212</v>
      </c>
      <c r="BM278" s="23" t="s">
        <v>544</v>
      </c>
    </row>
    <row r="279" spans="2:65" s="11" customFormat="1" ht="13.5">
      <c r="B279" s="199"/>
      <c r="C279" s="200"/>
      <c r="D279" s="201" t="s">
        <v>140</v>
      </c>
      <c r="E279" s="202" t="s">
        <v>21</v>
      </c>
      <c r="F279" s="203" t="s">
        <v>545</v>
      </c>
      <c r="G279" s="200"/>
      <c r="H279" s="204">
        <v>20</v>
      </c>
      <c r="I279" s="205"/>
      <c r="J279" s="200"/>
      <c r="K279" s="200"/>
      <c r="L279" s="206"/>
      <c r="M279" s="207"/>
      <c r="N279" s="208"/>
      <c r="O279" s="208"/>
      <c r="P279" s="208"/>
      <c r="Q279" s="208"/>
      <c r="R279" s="208"/>
      <c r="S279" s="208"/>
      <c r="T279" s="209"/>
      <c r="AT279" s="210" t="s">
        <v>140</v>
      </c>
      <c r="AU279" s="210" t="s">
        <v>81</v>
      </c>
      <c r="AV279" s="11" t="s">
        <v>81</v>
      </c>
      <c r="AW279" s="11" t="s">
        <v>35</v>
      </c>
      <c r="AX279" s="11" t="s">
        <v>72</v>
      </c>
      <c r="AY279" s="210" t="s">
        <v>131</v>
      </c>
    </row>
    <row r="280" spans="2:65" s="13" customFormat="1" ht="13.5">
      <c r="B280" s="221"/>
      <c r="C280" s="222"/>
      <c r="D280" s="201" t="s">
        <v>140</v>
      </c>
      <c r="E280" s="223" t="s">
        <v>21</v>
      </c>
      <c r="F280" s="224" t="s">
        <v>158</v>
      </c>
      <c r="G280" s="222"/>
      <c r="H280" s="225">
        <v>20</v>
      </c>
      <c r="I280" s="226"/>
      <c r="J280" s="222"/>
      <c r="K280" s="222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140</v>
      </c>
      <c r="AU280" s="231" t="s">
        <v>81</v>
      </c>
      <c r="AV280" s="13" t="s">
        <v>138</v>
      </c>
      <c r="AW280" s="13" t="s">
        <v>35</v>
      </c>
      <c r="AX280" s="13" t="s">
        <v>79</v>
      </c>
      <c r="AY280" s="231" t="s">
        <v>131</v>
      </c>
    </row>
    <row r="281" spans="2:65" s="1" customFormat="1" ht="16.5" customHeight="1">
      <c r="B281" s="40"/>
      <c r="C281" s="232" t="s">
        <v>546</v>
      </c>
      <c r="D281" s="232" t="s">
        <v>213</v>
      </c>
      <c r="E281" s="233" t="s">
        <v>547</v>
      </c>
      <c r="F281" s="234" t="s">
        <v>548</v>
      </c>
      <c r="G281" s="235" t="s">
        <v>136</v>
      </c>
      <c r="H281" s="236">
        <v>21</v>
      </c>
      <c r="I281" s="237"/>
      <c r="J281" s="238">
        <f>ROUND(I281*H281,2)</f>
        <v>0</v>
      </c>
      <c r="K281" s="234" t="s">
        <v>137</v>
      </c>
      <c r="L281" s="239"/>
      <c r="M281" s="240" t="s">
        <v>21</v>
      </c>
      <c r="N281" s="241" t="s">
        <v>43</v>
      </c>
      <c r="O281" s="41"/>
      <c r="P281" s="196">
        <f>O281*H281</f>
        <v>0</v>
      </c>
      <c r="Q281" s="196">
        <v>0</v>
      </c>
      <c r="R281" s="196">
        <f>Q281*H281</f>
        <v>0</v>
      </c>
      <c r="S281" s="196">
        <v>0</v>
      </c>
      <c r="T281" s="197">
        <f>S281*H281</f>
        <v>0</v>
      </c>
      <c r="AR281" s="23" t="s">
        <v>288</v>
      </c>
      <c r="AT281" s="23" t="s">
        <v>213</v>
      </c>
      <c r="AU281" s="23" t="s">
        <v>81</v>
      </c>
      <c r="AY281" s="23" t="s">
        <v>131</v>
      </c>
      <c r="BE281" s="198">
        <f>IF(N281="základní",J281,0)</f>
        <v>0</v>
      </c>
      <c r="BF281" s="198">
        <f>IF(N281="snížená",J281,0)</f>
        <v>0</v>
      </c>
      <c r="BG281" s="198">
        <f>IF(N281="zákl. přenesená",J281,0)</f>
        <v>0</v>
      </c>
      <c r="BH281" s="198">
        <f>IF(N281="sníž. přenesená",J281,0)</f>
        <v>0</v>
      </c>
      <c r="BI281" s="198">
        <f>IF(N281="nulová",J281,0)</f>
        <v>0</v>
      </c>
      <c r="BJ281" s="23" t="s">
        <v>79</v>
      </c>
      <c r="BK281" s="198">
        <f>ROUND(I281*H281,2)</f>
        <v>0</v>
      </c>
      <c r="BL281" s="23" t="s">
        <v>212</v>
      </c>
      <c r="BM281" s="23" t="s">
        <v>549</v>
      </c>
    </row>
    <row r="282" spans="2:65" s="11" customFormat="1" ht="13.5">
      <c r="B282" s="199"/>
      <c r="C282" s="200"/>
      <c r="D282" s="201" t="s">
        <v>140</v>
      </c>
      <c r="E282" s="200"/>
      <c r="F282" s="203" t="s">
        <v>550</v>
      </c>
      <c r="G282" s="200"/>
      <c r="H282" s="204">
        <v>21</v>
      </c>
      <c r="I282" s="205"/>
      <c r="J282" s="200"/>
      <c r="K282" s="200"/>
      <c r="L282" s="206"/>
      <c r="M282" s="207"/>
      <c r="N282" s="208"/>
      <c r="O282" s="208"/>
      <c r="P282" s="208"/>
      <c r="Q282" s="208"/>
      <c r="R282" s="208"/>
      <c r="S282" s="208"/>
      <c r="T282" s="209"/>
      <c r="AT282" s="210" t="s">
        <v>140</v>
      </c>
      <c r="AU282" s="210" t="s">
        <v>81</v>
      </c>
      <c r="AV282" s="11" t="s">
        <v>81</v>
      </c>
      <c r="AW282" s="11" t="s">
        <v>6</v>
      </c>
      <c r="AX282" s="11" t="s">
        <v>79</v>
      </c>
      <c r="AY282" s="210" t="s">
        <v>131</v>
      </c>
    </row>
    <row r="283" spans="2:65" s="1" customFormat="1" ht="16.5" customHeight="1">
      <c r="B283" s="40"/>
      <c r="C283" s="187" t="s">
        <v>551</v>
      </c>
      <c r="D283" s="187" t="s">
        <v>133</v>
      </c>
      <c r="E283" s="188" t="s">
        <v>552</v>
      </c>
      <c r="F283" s="189" t="s">
        <v>553</v>
      </c>
      <c r="G283" s="190" t="s">
        <v>136</v>
      </c>
      <c r="H283" s="191">
        <v>184.8</v>
      </c>
      <c r="I283" s="192"/>
      <c r="J283" s="193">
        <f>ROUND(I283*H283,2)</f>
        <v>0</v>
      </c>
      <c r="K283" s="189" t="s">
        <v>137</v>
      </c>
      <c r="L283" s="60"/>
      <c r="M283" s="194" t="s">
        <v>21</v>
      </c>
      <c r="N283" s="195" t="s">
        <v>43</v>
      </c>
      <c r="O283" s="41"/>
      <c r="P283" s="196">
        <f>O283*H283</f>
        <v>0</v>
      </c>
      <c r="Q283" s="196">
        <v>8.0000000000000007E-5</v>
      </c>
      <c r="R283" s="196">
        <f>Q283*H283</f>
        <v>1.4784000000000002E-2</v>
      </c>
      <c r="S283" s="196">
        <v>0</v>
      </c>
      <c r="T283" s="197">
        <f>S283*H283</f>
        <v>0</v>
      </c>
      <c r="AR283" s="23" t="s">
        <v>212</v>
      </c>
      <c r="AT283" s="23" t="s">
        <v>133</v>
      </c>
      <c r="AU283" s="23" t="s">
        <v>81</v>
      </c>
      <c r="AY283" s="23" t="s">
        <v>131</v>
      </c>
      <c r="BE283" s="198">
        <f>IF(N283="základní",J283,0)</f>
        <v>0</v>
      </c>
      <c r="BF283" s="198">
        <f>IF(N283="snížená",J283,0)</f>
        <v>0</v>
      </c>
      <c r="BG283" s="198">
        <f>IF(N283="zákl. přenesená",J283,0)</f>
        <v>0</v>
      </c>
      <c r="BH283" s="198">
        <f>IF(N283="sníž. přenesená",J283,0)</f>
        <v>0</v>
      </c>
      <c r="BI283" s="198">
        <f>IF(N283="nulová",J283,0)</f>
        <v>0</v>
      </c>
      <c r="BJ283" s="23" t="s">
        <v>79</v>
      </c>
      <c r="BK283" s="198">
        <f>ROUND(I283*H283,2)</f>
        <v>0</v>
      </c>
      <c r="BL283" s="23" t="s">
        <v>212</v>
      </c>
      <c r="BM283" s="23" t="s">
        <v>554</v>
      </c>
    </row>
    <row r="284" spans="2:65" s="11" customFormat="1" ht="13.5">
      <c r="B284" s="199"/>
      <c r="C284" s="200"/>
      <c r="D284" s="201" t="s">
        <v>140</v>
      </c>
      <c r="E284" s="202" t="s">
        <v>21</v>
      </c>
      <c r="F284" s="203" t="s">
        <v>555</v>
      </c>
      <c r="G284" s="200"/>
      <c r="H284" s="204">
        <v>184.8</v>
      </c>
      <c r="I284" s="205"/>
      <c r="J284" s="200"/>
      <c r="K284" s="200"/>
      <c r="L284" s="206"/>
      <c r="M284" s="207"/>
      <c r="N284" s="208"/>
      <c r="O284" s="208"/>
      <c r="P284" s="208"/>
      <c r="Q284" s="208"/>
      <c r="R284" s="208"/>
      <c r="S284" s="208"/>
      <c r="T284" s="209"/>
      <c r="AT284" s="210" t="s">
        <v>140</v>
      </c>
      <c r="AU284" s="210" t="s">
        <v>81</v>
      </c>
      <c r="AV284" s="11" t="s">
        <v>81</v>
      </c>
      <c r="AW284" s="11" t="s">
        <v>35</v>
      </c>
      <c r="AX284" s="11" t="s">
        <v>79</v>
      </c>
      <c r="AY284" s="210" t="s">
        <v>131</v>
      </c>
    </row>
    <row r="285" spans="2:65" s="1" customFormat="1" ht="25.5" customHeight="1">
      <c r="B285" s="40"/>
      <c r="C285" s="187" t="s">
        <v>556</v>
      </c>
      <c r="D285" s="187" t="s">
        <v>133</v>
      </c>
      <c r="E285" s="188" t="s">
        <v>557</v>
      </c>
      <c r="F285" s="189" t="s">
        <v>558</v>
      </c>
      <c r="G285" s="190" t="s">
        <v>136</v>
      </c>
      <c r="H285" s="191">
        <v>184.8</v>
      </c>
      <c r="I285" s="192"/>
      <c r="J285" s="193">
        <f>ROUND(I285*H285,2)</f>
        <v>0</v>
      </c>
      <c r="K285" s="189" t="s">
        <v>137</v>
      </c>
      <c r="L285" s="60"/>
      <c r="M285" s="194" t="s">
        <v>21</v>
      </c>
      <c r="N285" s="195" t="s">
        <v>43</v>
      </c>
      <c r="O285" s="41"/>
      <c r="P285" s="196">
        <f>O285*H285</f>
        <v>0</v>
      </c>
      <c r="Q285" s="196">
        <v>1.3999999999999999E-4</v>
      </c>
      <c r="R285" s="196">
        <f>Q285*H285</f>
        <v>2.5871999999999999E-2</v>
      </c>
      <c r="S285" s="196">
        <v>0</v>
      </c>
      <c r="T285" s="197">
        <f>S285*H285</f>
        <v>0</v>
      </c>
      <c r="AR285" s="23" t="s">
        <v>212</v>
      </c>
      <c r="AT285" s="23" t="s">
        <v>133</v>
      </c>
      <c r="AU285" s="23" t="s">
        <v>81</v>
      </c>
      <c r="AY285" s="23" t="s">
        <v>131</v>
      </c>
      <c r="BE285" s="198">
        <f>IF(N285="základní",J285,0)</f>
        <v>0</v>
      </c>
      <c r="BF285" s="198">
        <f>IF(N285="snížená",J285,0)</f>
        <v>0</v>
      </c>
      <c r="BG285" s="198">
        <f>IF(N285="zákl. přenesená",J285,0)</f>
        <v>0</v>
      </c>
      <c r="BH285" s="198">
        <f>IF(N285="sníž. přenesená",J285,0)</f>
        <v>0</v>
      </c>
      <c r="BI285" s="198">
        <f>IF(N285="nulová",J285,0)</f>
        <v>0</v>
      </c>
      <c r="BJ285" s="23" t="s">
        <v>79</v>
      </c>
      <c r="BK285" s="198">
        <f>ROUND(I285*H285,2)</f>
        <v>0</v>
      </c>
      <c r="BL285" s="23" t="s">
        <v>212</v>
      </c>
      <c r="BM285" s="23" t="s">
        <v>559</v>
      </c>
    </row>
    <row r="286" spans="2:65" s="1" customFormat="1" ht="16.5" customHeight="1">
      <c r="B286" s="40"/>
      <c r="C286" s="187" t="s">
        <v>560</v>
      </c>
      <c r="D286" s="187" t="s">
        <v>133</v>
      </c>
      <c r="E286" s="188" t="s">
        <v>561</v>
      </c>
      <c r="F286" s="189" t="s">
        <v>562</v>
      </c>
      <c r="G286" s="190" t="s">
        <v>136</v>
      </c>
      <c r="H286" s="191">
        <v>184.8</v>
      </c>
      <c r="I286" s="192"/>
      <c r="J286" s="193">
        <f>ROUND(I286*H286,2)</f>
        <v>0</v>
      </c>
      <c r="K286" s="189" t="s">
        <v>137</v>
      </c>
      <c r="L286" s="60"/>
      <c r="M286" s="194" t="s">
        <v>21</v>
      </c>
      <c r="N286" s="195" t="s">
        <v>43</v>
      </c>
      <c r="O286" s="41"/>
      <c r="P286" s="196">
        <f>O286*H286</f>
        <v>0</v>
      </c>
      <c r="Q286" s="196">
        <v>1.3999999999999999E-4</v>
      </c>
      <c r="R286" s="196">
        <f>Q286*H286</f>
        <v>2.5871999999999999E-2</v>
      </c>
      <c r="S286" s="196">
        <v>0</v>
      </c>
      <c r="T286" s="197">
        <f>S286*H286</f>
        <v>0</v>
      </c>
      <c r="AR286" s="23" t="s">
        <v>212</v>
      </c>
      <c r="AT286" s="23" t="s">
        <v>133</v>
      </c>
      <c r="AU286" s="23" t="s">
        <v>81</v>
      </c>
      <c r="AY286" s="23" t="s">
        <v>131</v>
      </c>
      <c r="BE286" s="198">
        <f>IF(N286="základní",J286,0)</f>
        <v>0</v>
      </c>
      <c r="BF286" s="198">
        <f>IF(N286="snížená",J286,0)</f>
        <v>0</v>
      </c>
      <c r="BG286" s="198">
        <f>IF(N286="zákl. přenesená",J286,0)</f>
        <v>0</v>
      </c>
      <c r="BH286" s="198">
        <f>IF(N286="sníž. přenesená",J286,0)</f>
        <v>0</v>
      </c>
      <c r="BI286" s="198">
        <f>IF(N286="nulová",J286,0)</f>
        <v>0</v>
      </c>
      <c r="BJ286" s="23" t="s">
        <v>79</v>
      </c>
      <c r="BK286" s="198">
        <f>ROUND(I286*H286,2)</f>
        <v>0</v>
      </c>
      <c r="BL286" s="23" t="s">
        <v>212</v>
      </c>
      <c r="BM286" s="23" t="s">
        <v>563</v>
      </c>
    </row>
    <row r="287" spans="2:65" s="1" customFormat="1" ht="16.5" customHeight="1">
      <c r="B287" s="40"/>
      <c r="C287" s="187" t="s">
        <v>564</v>
      </c>
      <c r="D287" s="187" t="s">
        <v>133</v>
      </c>
      <c r="E287" s="188" t="s">
        <v>565</v>
      </c>
      <c r="F287" s="189" t="s">
        <v>566</v>
      </c>
      <c r="G287" s="190" t="s">
        <v>136</v>
      </c>
      <c r="H287" s="191">
        <v>184.8</v>
      </c>
      <c r="I287" s="192"/>
      <c r="J287" s="193">
        <f>ROUND(I287*H287,2)</f>
        <v>0</v>
      </c>
      <c r="K287" s="189" t="s">
        <v>137</v>
      </c>
      <c r="L287" s="60"/>
      <c r="M287" s="194" t="s">
        <v>21</v>
      </c>
      <c r="N287" s="195" t="s">
        <v>43</v>
      </c>
      <c r="O287" s="41"/>
      <c r="P287" s="196">
        <f>O287*H287</f>
        <v>0</v>
      </c>
      <c r="Q287" s="196">
        <v>1.3999999999999999E-4</v>
      </c>
      <c r="R287" s="196">
        <f>Q287*H287</f>
        <v>2.5871999999999999E-2</v>
      </c>
      <c r="S287" s="196">
        <v>0</v>
      </c>
      <c r="T287" s="197">
        <f>S287*H287</f>
        <v>0</v>
      </c>
      <c r="AR287" s="23" t="s">
        <v>212</v>
      </c>
      <c r="AT287" s="23" t="s">
        <v>133</v>
      </c>
      <c r="AU287" s="23" t="s">
        <v>81</v>
      </c>
      <c r="AY287" s="23" t="s">
        <v>131</v>
      </c>
      <c r="BE287" s="198">
        <f>IF(N287="základní",J287,0)</f>
        <v>0</v>
      </c>
      <c r="BF287" s="198">
        <f>IF(N287="snížená",J287,0)</f>
        <v>0</v>
      </c>
      <c r="BG287" s="198">
        <f>IF(N287="zákl. přenesená",J287,0)</f>
        <v>0</v>
      </c>
      <c r="BH287" s="198">
        <f>IF(N287="sníž. přenesená",J287,0)</f>
        <v>0</v>
      </c>
      <c r="BI287" s="198">
        <f>IF(N287="nulová",J287,0)</f>
        <v>0</v>
      </c>
      <c r="BJ287" s="23" t="s">
        <v>79</v>
      </c>
      <c r="BK287" s="198">
        <f>ROUND(I287*H287,2)</f>
        <v>0</v>
      </c>
      <c r="BL287" s="23" t="s">
        <v>212</v>
      </c>
      <c r="BM287" s="23" t="s">
        <v>567</v>
      </c>
    </row>
    <row r="288" spans="2:65" s="10" customFormat="1" ht="37.35" customHeight="1">
      <c r="B288" s="171"/>
      <c r="C288" s="172"/>
      <c r="D288" s="173" t="s">
        <v>71</v>
      </c>
      <c r="E288" s="174" t="s">
        <v>213</v>
      </c>
      <c r="F288" s="174" t="s">
        <v>568</v>
      </c>
      <c r="G288" s="172"/>
      <c r="H288" s="172"/>
      <c r="I288" s="175"/>
      <c r="J288" s="176">
        <f>BK288</f>
        <v>0</v>
      </c>
      <c r="K288" s="172"/>
      <c r="L288" s="177"/>
      <c r="M288" s="178"/>
      <c r="N288" s="179"/>
      <c r="O288" s="179"/>
      <c r="P288" s="180">
        <f>P289</f>
        <v>0</v>
      </c>
      <c r="Q288" s="179"/>
      <c r="R288" s="180">
        <f>R289</f>
        <v>1.29</v>
      </c>
      <c r="S288" s="179"/>
      <c r="T288" s="181">
        <f>T289</f>
        <v>0</v>
      </c>
      <c r="AR288" s="182" t="s">
        <v>145</v>
      </c>
      <c r="AT288" s="183" t="s">
        <v>71</v>
      </c>
      <c r="AU288" s="183" t="s">
        <v>72</v>
      </c>
      <c r="AY288" s="182" t="s">
        <v>131</v>
      </c>
      <c r="BK288" s="184">
        <f>BK289</f>
        <v>0</v>
      </c>
    </row>
    <row r="289" spans="2:65" s="10" customFormat="1" ht="19.899999999999999" customHeight="1">
      <c r="B289" s="171"/>
      <c r="C289" s="172"/>
      <c r="D289" s="173" t="s">
        <v>71</v>
      </c>
      <c r="E289" s="185" t="s">
        <v>569</v>
      </c>
      <c r="F289" s="185" t="s">
        <v>570</v>
      </c>
      <c r="G289" s="172"/>
      <c r="H289" s="172"/>
      <c r="I289" s="175"/>
      <c r="J289" s="186">
        <f>BK289</f>
        <v>0</v>
      </c>
      <c r="K289" s="172"/>
      <c r="L289" s="177"/>
      <c r="M289" s="178"/>
      <c r="N289" s="179"/>
      <c r="O289" s="179"/>
      <c r="P289" s="180">
        <f>P290</f>
        <v>0</v>
      </c>
      <c r="Q289" s="179"/>
      <c r="R289" s="180">
        <f>R290</f>
        <v>1.29</v>
      </c>
      <c r="S289" s="179"/>
      <c r="T289" s="181">
        <f>T290</f>
        <v>0</v>
      </c>
      <c r="AR289" s="182" t="s">
        <v>145</v>
      </c>
      <c r="AT289" s="183" t="s">
        <v>71</v>
      </c>
      <c r="AU289" s="183" t="s">
        <v>79</v>
      </c>
      <c r="AY289" s="182" t="s">
        <v>131</v>
      </c>
      <c r="BK289" s="184">
        <f>BK290</f>
        <v>0</v>
      </c>
    </row>
    <row r="290" spans="2:65" s="1" customFormat="1" ht="25.5" customHeight="1">
      <c r="B290" s="40"/>
      <c r="C290" s="187" t="s">
        <v>571</v>
      </c>
      <c r="D290" s="187" t="s">
        <v>133</v>
      </c>
      <c r="E290" s="188" t="s">
        <v>572</v>
      </c>
      <c r="F290" s="189" t="s">
        <v>573</v>
      </c>
      <c r="G290" s="190" t="s">
        <v>166</v>
      </c>
      <c r="H290" s="191">
        <v>10</v>
      </c>
      <c r="I290" s="192"/>
      <c r="J290" s="193">
        <f>ROUND(I290*H290,2)</f>
        <v>0</v>
      </c>
      <c r="K290" s="189" t="s">
        <v>137</v>
      </c>
      <c r="L290" s="60"/>
      <c r="M290" s="194" t="s">
        <v>21</v>
      </c>
      <c r="N290" s="195" t="s">
        <v>43</v>
      </c>
      <c r="O290" s="41"/>
      <c r="P290" s="196">
        <f>O290*H290</f>
        <v>0</v>
      </c>
      <c r="Q290" s="196">
        <v>0.129</v>
      </c>
      <c r="R290" s="196">
        <f>Q290*H290</f>
        <v>1.29</v>
      </c>
      <c r="S290" s="196">
        <v>0</v>
      </c>
      <c r="T290" s="197">
        <f>S290*H290</f>
        <v>0</v>
      </c>
      <c r="AR290" s="23" t="s">
        <v>444</v>
      </c>
      <c r="AT290" s="23" t="s">
        <v>133</v>
      </c>
      <c r="AU290" s="23" t="s">
        <v>81</v>
      </c>
      <c r="AY290" s="23" t="s">
        <v>131</v>
      </c>
      <c r="BE290" s="198">
        <f>IF(N290="základní",J290,0)</f>
        <v>0</v>
      </c>
      <c r="BF290" s="198">
        <f>IF(N290="snížená",J290,0)</f>
        <v>0</v>
      </c>
      <c r="BG290" s="198">
        <f>IF(N290="zákl. přenesená",J290,0)</f>
        <v>0</v>
      </c>
      <c r="BH290" s="198">
        <f>IF(N290="sníž. přenesená",J290,0)</f>
        <v>0</v>
      </c>
      <c r="BI290" s="198">
        <f>IF(N290="nulová",J290,0)</f>
        <v>0</v>
      </c>
      <c r="BJ290" s="23" t="s">
        <v>79</v>
      </c>
      <c r="BK290" s="198">
        <f>ROUND(I290*H290,2)</f>
        <v>0</v>
      </c>
      <c r="BL290" s="23" t="s">
        <v>444</v>
      </c>
      <c r="BM290" s="23" t="s">
        <v>574</v>
      </c>
    </row>
    <row r="291" spans="2:65" s="10" customFormat="1" ht="37.35" customHeight="1">
      <c r="B291" s="171"/>
      <c r="C291" s="172"/>
      <c r="D291" s="173" t="s">
        <v>71</v>
      </c>
      <c r="E291" s="174" t="s">
        <v>575</v>
      </c>
      <c r="F291" s="174" t="s">
        <v>576</v>
      </c>
      <c r="G291" s="172"/>
      <c r="H291" s="172"/>
      <c r="I291" s="175"/>
      <c r="J291" s="176">
        <f>BK291</f>
        <v>0</v>
      </c>
      <c r="K291" s="172"/>
      <c r="L291" s="177"/>
      <c r="M291" s="178"/>
      <c r="N291" s="179"/>
      <c r="O291" s="179"/>
      <c r="P291" s="180">
        <f>SUM(P292:P299)</f>
        <v>0</v>
      </c>
      <c r="Q291" s="179"/>
      <c r="R291" s="180">
        <f>SUM(R292:R299)</f>
        <v>0</v>
      </c>
      <c r="S291" s="179"/>
      <c r="T291" s="181">
        <f>SUM(T292:T299)</f>
        <v>0</v>
      </c>
      <c r="AR291" s="182" t="s">
        <v>138</v>
      </c>
      <c r="AT291" s="183" t="s">
        <v>71</v>
      </c>
      <c r="AU291" s="183" t="s">
        <v>72</v>
      </c>
      <c r="AY291" s="182" t="s">
        <v>131</v>
      </c>
      <c r="BK291" s="184">
        <f>SUM(BK292:BK299)</f>
        <v>0</v>
      </c>
    </row>
    <row r="292" spans="2:65" s="1" customFormat="1" ht="16.5" customHeight="1">
      <c r="B292" s="40"/>
      <c r="C292" s="187" t="s">
        <v>577</v>
      </c>
      <c r="D292" s="187" t="s">
        <v>133</v>
      </c>
      <c r="E292" s="188" t="s">
        <v>578</v>
      </c>
      <c r="F292" s="189" t="s">
        <v>579</v>
      </c>
      <c r="G292" s="190" t="s">
        <v>580</v>
      </c>
      <c r="H292" s="191">
        <v>24</v>
      </c>
      <c r="I292" s="192"/>
      <c r="J292" s="193">
        <f>ROUND(I292*H292,2)</f>
        <v>0</v>
      </c>
      <c r="K292" s="189" t="s">
        <v>137</v>
      </c>
      <c r="L292" s="60"/>
      <c r="M292" s="194" t="s">
        <v>21</v>
      </c>
      <c r="N292" s="195" t="s">
        <v>43</v>
      </c>
      <c r="O292" s="41"/>
      <c r="P292" s="196">
        <f>O292*H292</f>
        <v>0</v>
      </c>
      <c r="Q292" s="196">
        <v>0</v>
      </c>
      <c r="R292" s="196">
        <f>Q292*H292</f>
        <v>0</v>
      </c>
      <c r="S292" s="196">
        <v>0</v>
      </c>
      <c r="T292" s="197">
        <f>S292*H292</f>
        <v>0</v>
      </c>
      <c r="AR292" s="23" t="s">
        <v>581</v>
      </c>
      <c r="AT292" s="23" t="s">
        <v>133</v>
      </c>
      <c r="AU292" s="23" t="s">
        <v>79</v>
      </c>
      <c r="AY292" s="23" t="s">
        <v>131</v>
      </c>
      <c r="BE292" s="198">
        <f>IF(N292="základní",J292,0)</f>
        <v>0</v>
      </c>
      <c r="BF292" s="198">
        <f>IF(N292="snížená",J292,0)</f>
        <v>0</v>
      </c>
      <c r="BG292" s="198">
        <f>IF(N292="zákl. přenesená",J292,0)</f>
        <v>0</v>
      </c>
      <c r="BH292" s="198">
        <f>IF(N292="sníž. přenesená",J292,0)</f>
        <v>0</v>
      </c>
      <c r="BI292" s="198">
        <f>IF(N292="nulová",J292,0)</f>
        <v>0</v>
      </c>
      <c r="BJ292" s="23" t="s">
        <v>79</v>
      </c>
      <c r="BK292" s="198">
        <f>ROUND(I292*H292,2)</f>
        <v>0</v>
      </c>
      <c r="BL292" s="23" t="s">
        <v>581</v>
      </c>
      <c r="BM292" s="23" t="s">
        <v>582</v>
      </c>
    </row>
    <row r="293" spans="2:65" s="12" customFormat="1" ht="13.5">
      <c r="B293" s="211"/>
      <c r="C293" s="212"/>
      <c r="D293" s="201" t="s">
        <v>140</v>
      </c>
      <c r="E293" s="213" t="s">
        <v>21</v>
      </c>
      <c r="F293" s="214" t="s">
        <v>583</v>
      </c>
      <c r="G293" s="212"/>
      <c r="H293" s="213" t="s">
        <v>21</v>
      </c>
      <c r="I293" s="215"/>
      <c r="J293" s="212"/>
      <c r="K293" s="212"/>
      <c r="L293" s="216"/>
      <c r="M293" s="217"/>
      <c r="N293" s="218"/>
      <c r="O293" s="218"/>
      <c r="P293" s="218"/>
      <c r="Q293" s="218"/>
      <c r="R293" s="218"/>
      <c r="S293" s="218"/>
      <c r="T293" s="219"/>
      <c r="AT293" s="220" t="s">
        <v>140</v>
      </c>
      <c r="AU293" s="220" t="s">
        <v>79</v>
      </c>
      <c r="AV293" s="12" t="s">
        <v>79</v>
      </c>
      <c r="AW293" s="12" t="s">
        <v>35</v>
      </c>
      <c r="AX293" s="12" t="s">
        <v>72</v>
      </c>
      <c r="AY293" s="220" t="s">
        <v>131</v>
      </c>
    </row>
    <row r="294" spans="2:65" s="11" customFormat="1" ht="13.5">
      <c r="B294" s="199"/>
      <c r="C294" s="200"/>
      <c r="D294" s="201" t="s">
        <v>140</v>
      </c>
      <c r="E294" s="202" t="s">
        <v>21</v>
      </c>
      <c r="F294" s="203" t="s">
        <v>584</v>
      </c>
      <c r="G294" s="200"/>
      <c r="H294" s="204">
        <v>8</v>
      </c>
      <c r="I294" s="205"/>
      <c r="J294" s="200"/>
      <c r="K294" s="200"/>
      <c r="L294" s="206"/>
      <c r="M294" s="207"/>
      <c r="N294" s="208"/>
      <c r="O294" s="208"/>
      <c r="P294" s="208"/>
      <c r="Q294" s="208"/>
      <c r="R294" s="208"/>
      <c r="S294" s="208"/>
      <c r="T294" s="209"/>
      <c r="AT294" s="210" t="s">
        <v>140</v>
      </c>
      <c r="AU294" s="210" t="s">
        <v>79</v>
      </c>
      <c r="AV294" s="11" t="s">
        <v>81</v>
      </c>
      <c r="AW294" s="11" t="s">
        <v>35</v>
      </c>
      <c r="AX294" s="11" t="s">
        <v>72</v>
      </c>
      <c r="AY294" s="210" t="s">
        <v>131</v>
      </c>
    </row>
    <row r="295" spans="2:65" s="12" customFormat="1" ht="27">
      <c r="B295" s="211"/>
      <c r="C295" s="212"/>
      <c r="D295" s="201" t="s">
        <v>140</v>
      </c>
      <c r="E295" s="213" t="s">
        <v>21</v>
      </c>
      <c r="F295" s="214" t="s">
        <v>585</v>
      </c>
      <c r="G295" s="212"/>
      <c r="H295" s="213" t="s">
        <v>21</v>
      </c>
      <c r="I295" s="215"/>
      <c r="J295" s="212"/>
      <c r="K295" s="212"/>
      <c r="L295" s="216"/>
      <c r="M295" s="217"/>
      <c r="N295" s="218"/>
      <c r="O295" s="218"/>
      <c r="P295" s="218"/>
      <c r="Q295" s="218"/>
      <c r="R295" s="218"/>
      <c r="S295" s="218"/>
      <c r="T295" s="219"/>
      <c r="AT295" s="220" t="s">
        <v>140</v>
      </c>
      <c r="AU295" s="220" t="s">
        <v>79</v>
      </c>
      <c r="AV295" s="12" t="s">
        <v>79</v>
      </c>
      <c r="AW295" s="12" t="s">
        <v>35</v>
      </c>
      <c r="AX295" s="12" t="s">
        <v>72</v>
      </c>
      <c r="AY295" s="220" t="s">
        <v>131</v>
      </c>
    </row>
    <row r="296" spans="2:65" s="11" customFormat="1" ht="13.5">
      <c r="B296" s="199"/>
      <c r="C296" s="200"/>
      <c r="D296" s="201" t="s">
        <v>140</v>
      </c>
      <c r="E296" s="202" t="s">
        <v>21</v>
      </c>
      <c r="F296" s="203" t="s">
        <v>586</v>
      </c>
      <c r="G296" s="200"/>
      <c r="H296" s="204">
        <v>12</v>
      </c>
      <c r="I296" s="205"/>
      <c r="J296" s="200"/>
      <c r="K296" s="200"/>
      <c r="L296" s="206"/>
      <c r="M296" s="207"/>
      <c r="N296" s="208"/>
      <c r="O296" s="208"/>
      <c r="P296" s="208"/>
      <c r="Q296" s="208"/>
      <c r="R296" s="208"/>
      <c r="S296" s="208"/>
      <c r="T296" s="209"/>
      <c r="AT296" s="210" t="s">
        <v>140</v>
      </c>
      <c r="AU296" s="210" t="s">
        <v>79</v>
      </c>
      <c r="AV296" s="11" t="s">
        <v>81</v>
      </c>
      <c r="AW296" s="11" t="s">
        <v>35</v>
      </c>
      <c r="AX296" s="11" t="s">
        <v>72</v>
      </c>
      <c r="AY296" s="210" t="s">
        <v>131</v>
      </c>
    </row>
    <row r="297" spans="2:65" s="12" customFormat="1" ht="13.5">
      <c r="B297" s="211"/>
      <c r="C297" s="212"/>
      <c r="D297" s="201" t="s">
        <v>140</v>
      </c>
      <c r="E297" s="213" t="s">
        <v>21</v>
      </c>
      <c r="F297" s="214" t="s">
        <v>587</v>
      </c>
      <c r="G297" s="212"/>
      <c r="H297" s="213" t="s">
        <v>21</v>
      </c>
      <c r="I297" s="215"/>
      <c r="J297" s="212"/>
      <c r="K297" s="212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140</v>
      </c>
      <c r="AU297" s="220" t="s">
        <v>79</v>
      </c>
      <c r="AV297" s="12" t="s">
        <v>79</v>
      </c>
      <c r="AW297" s="12" t="s">
        <v>35</v>
      </c>
      <c r="AX297" s="12" t="s">
        <v>72</v>
      </c>
      <c r="AY297" s="220" t="s">
        <v>131</v>
      </c>
    </row>
    <row r="298" spans="2:65" s="11" customFormat="1" ht="13.5">
      <c r="B298" s="199"/>
      <c r="C298" s="200"/>
      <c r="D298" s="201" t="s">
        <v>140</v>
      </c>
      <c r="E298" s="202" t="s">
        <v>21</v>
      </c>
      <c r="F298" s="203" t="s">
        <v>588</v>
      </c>
      <c r="G298" s="200"/>
      <c r="H298" s="204">
        <v>4</v>
      </c>
      <c r="I298" s="205"/>
      <c r="J298" s="200"/>
      <c r="K298" s="200"/>
      <c r="L298" s="206"/>
      <c r="M298" s="207"/>
      <c r="N298" s="208"/>
      <c r="O298" s="208"/>
      <c r="P298" s="208"/>
      <c r="Q298" s="208"/>
      <c r="R298" s="208"/>
      <c r="S298" s="208"/>
      <c r="T298" s="209"/>
      <c r="AT298" s="210" t="s">
        <v>140</v>
      </c>
      <c r="AU298" s="210" t="s">
        <v>79</v>
      </c>
      <c r="AV298" s="11" t="s">
        <v>81</v>
      </c>
      <c r="AW298" s="11" t="s">
        <v>35</v>
      </c>
      <c r="AX298" s="11" t="s">
        <v>72</v>
      </c>
      <c r="AY298" s="210" t="s">
        <v>131</v>
      </c>
    </row>
    <row r="299" spans="2:65" s="13" customFormat="1" ht="13.5">
      <c r="B299" s="221"/>
      <c r="C299" s="222"/>
      <c r="D299" s="201" t="s">
        <v>140</v>
      </c>
      <c r="E299" s="223" t="s">
        <v>21</v>
      </c>
      <c r="F299" s="224" t="s">
        <v>158</v>
      </c>
      <c r="G299" s="222"/>
      <c r="H299" s="225">
        <v>24</v>
      </c>
      <c r="I299" s="226"/>
      <c r="J299" s="222"/>
      <c r="K299" s="222"/>
      <c r="L299" s="227"/>
      <c r="M299" s="228"/>
      <c r="N299" s="229"/>
      <c r="O299" s="229"/>
      <c r="P299" s="229"/>
      <c r="Q299" s="229"/>
      <c r="R299" s="229"/>
      <c r="S299" s="229"/>
      <c r="T299" s="230"/>
      <c r="AT299" s="231" t="s">
        <v>140</v>
      </c>
      <c r="AU299" s="231" t="s">
        <v>79</v>
      </c>
      <c r="AV299" s="13" t="s">
        <v>138</v>
      </c>
      <c r="AW299" s="13" t="s">
        <v>35</v>
      </c>
      <c r="AX299" s="13" t="s">
        <v>79</v>
      </c>
      <c r="AY299" s="231" t="s">
        <v>131</v>
      </c>
    </row>
    <row r="300" spans="2:65" s="10" customFormat="1" ht="37.35" customHeight="1">
      <c r="B300" s="171"/>
      <c r="C300" s="172"/>
      <c r="D300" s="173" t="s">
        <v>71</v>
      </c>
      <c r="E300" s="174" t="s">
        <v>589</v>
      </c>
      <c r="F300" s="174" t="s">
        <v>590</v>
      </c>
      <c r="G300" s="172"/>
      <c r="H300" s="172"/>
      <c r="I300" s="175"/>
      <c r="J300" s="176">
        <f>BK300</f>
        <v>0</v>
      </c>
      <c r="K300" s="172"/>
      <c r="L300" s="177"/>
      <c r="M300" s="178"/>
      <c r="N300" s="179"/>
      <c r="O300" s="179"/>
      <c r="P300" s="180">
        <f>SUM(P301:P307)</f>
        <v>0</v>
      </c>
      <c r="Q300" s="179"/>
      <c r="R300" s="180">
        <f>SUM(R301:R307)</f>
        <v>0</v>
      </c>
      <c r="S300" s="179"/>
      <c r="T300" s="181">
        <f>SUM(T301:T307)</f>
        <v>0</v>
      </c>
      <c r="AR300" s="182" t="s">
        <v>138</v>
      </c>
      <c r="AT300" s="183" t="s">
        <v>71</v>
      </c>
      <c r="AU300" s="183" t="s">
        <v>72</v>
      </c>
      <c r="AY300" s="182" t="s">
        <v>131</v>
      </c>
      <c r="BK300" s="184">
        <f>SUM(BK301:BK307)</f>
        <v>0</v>
      </c>
    </row>
    <row r="301" spans="2:65" s="1" customFormat="1" ht="16.5" customHeight="1">
      <c r="B301" s="40"/>
      <c r="C301" s="187" t="s">
        <v>591</v>
      </c>
      <c r="D301" s="187" t="s">
        <v>133</v>
      </c>
      <c r="E301" s="188" t="s">
        <v>592</v>
      </c>
      <c r="F301" s="189" t="s">
        <v>593</v>
      </c>
      <c r="G301" s="190" t="s">
        <v>265</v>
      </c>
      <c r="H301" s="191">
        <v>1</v>
      </c>
      <c r="I301" s="192"/>
      <c r="J301" s="193">
        <f t="shared" ref="J301:J307" si="10">ROUND(I301*H301,2)</f>
        <v>0</v>
      </c>
      <c r="K301" s="189" t="s">
        <v>21</v>
      </c>
      <c r="L301" s="60"/>
      <c r="M301" s="194" t="s">
        <v>21</v>
      </c>
      <c r="N301" s="195" t="s">
        <v>43</v>
      </c>
      <c r="O301" s="41"/>
      <c r="P301" s="196">
        <f t="shared" ref="P301:P307" si="11">O301*H301</f>
        <v>0</v>
      </c>
      <c r="Q301" s="196">
        <v>0</v>
      </c>
      <c r="R301" s="196">
        <f t="shared" ref="R301:R307" si="12">Q301*H301</f>
        <v>0</v>
      </c>
      <c r="S301" s="196">
        <v>0</v>
      </c>
      <c r="T301" s="197">
        <f t="shared" ref="T301:T307" si="13">S301*H301</f>
        <v>0</v>
      </c>
      <c r="AR301" s="23" t="s">
        <v>594</v>
      </c>
      <c r="AT301" s="23" t="s">
        <v>133</v>
      </c>
      <c r="AU301" s="23" t="s">
        <v>79</v>
      </c>
      <c r="AY301" s="23" t="s">
        <v>131</v>
      </c>
      <c r="BE301" s="198">
        <f t="shared" ref="BE301:BE307" si="14">IF(N301="základní",J301,0)</f>
        <v>0</v>
      </c>
      <c r="BF301" s="198">
        <f t="shared" ref="BF301:BF307" si="15">IF(N301="snížená",J301,0)</f>
        <v>0</v>
      </c>
      <c r="BG301" s="198">
        <f t="shared" ref="BG301:BG307" si="16">IF(N301="zákl. přenesená",J301,0)</f>
        <v>0</v>
      </c>
      <c r="BH301" s="198">
        <f t="shared" ref="BH301:BH307" si="17">IF(N301="sníž. přenesená",J301,0)</f>
        <v>0</v>
      </c>
      <c r="BI301" s="198">
        <f t="shared" ref="BI301:BI307" si="18">IF(N301="nulová",J301,0)</f>
        <v>0</v>
      </c>
      <c r="BJ301" s="23" t="s">
        <v>79</v>
      </c>
      <c r="BK301" s="198">
        <f t="shared" ref="BK301:BK307" si="19">ROUND(I301*H301,2)</f>
        <v>0</v>
      </c>
      <c r="BL301" s="23" t="s">
        <v>594</v>
      </c>
      <c r="BM301" s="23" t="s">
        <v>595</v>
      </c>
    </row>
    <row r="302" spans="2:65" s="1" customFormat="1" ht="16.5" customHeight="1">
      <c r="B302" s="40"/>
      <c r="C302" s="187" t="s">
        <v>596</v>
      </c>
      <c r="D302" s="187" t="s">
        <v>133</v>
      </c>
      <c r="E302" s="188" t="s">
        <v>597</v>
      </c>
      <c r="F302" s="189" t="s">
        <v>598</v>
      </c>
      <c r="G302" s="190" t="s">
        <v>265</v>
      </c>
      <c r="H302" s="191">
        <v>1</v>
      </c>
      <c r="I302" s="192"/>
      <c r="J302" s="193">
        <f t="shared" si="10"/>
        <v>0</v>
      </c>
      <c r="K302" s="189" t="s">
        <v>21</v>
      </c>
      <c r="L302" s="60"/>
      <c r="M302" s="194" t="s">
        <v>21</v>
      </c>
      <c r="N302" s="195" t="s">
        <v>43</v>
      </c>
      <c r="O302" s="41"/>
      <c r="P302" s="196">
        <f t="shared" si="11"/>
        <v>0</v>
      </c>
      <c r="Q302" s="196">
        <v>0</v>
      </c>
      <c r="R302" s="196">
        <f t="shared" si="12"/>
        <v>0</v>
      </c>
      <c r="S302" s="196">
        <v>0</v>
      </c>
      <c r="T302" s="197">
        <f t="shared" si="13"/>
        <v>0</v>
      </c>
      <c r="AR302" s="23" t="s">
        <v>594</v>
      </c>
      <c r="AT302" s="23" t="s">
        <v>133</v>
      </c>
      <c r="AU302" s="23" t="s">
        <v>79</v>
      </c>
      <c r="AY302" s="23" t="s">
        <v>131</v>
      </c>
      <c r="BE302" s="198">
        <f t="shared" si="14"/>
        <v>0</v>
      </c>
      <c r="BF302" s="198">
        <f t="shared" si="15"/>
        <v>0</v>
      </c>
      <c r="BG302" s="198">
        <f t="shared" si="16"/>
        <v>0</v>
      </c>
      <c r="BH302" s="198">
        <f t="shared" si="17"/>
        <v>0</v>
      </c>
      <c r="BI302" s="198">
        <f t="shared" si="18"/>
        <v>0</v>
      </c>
      <c r="BJ302" s="23" t="s">
        <v>79</v>
      </c>
      <c r="BK302" s="198">
        <f t="shared" si="19"/>
        <v>0</v>
      </c>
      <c r="BL302" s="23" t="s">
        <v>594</v>
      </c>
      <c r="BM302" s="23" t="s">
        <v>599</v>
      </c>
    </row>
    <row r="303" spans="2:65" s="1" customFormat="1" ht="25.5" customHeight="1">
      <c r="B303" s="40"/>
      <c r="C303" s="187" t="s">
        <v>600</v>
      </c>
      <c r="D303" s="187" t="s">
        <v>133</v>
      </c>
      <c r="E303" s="188" t="s">
        <v>601</v>
      </c>
      <c r="F303" s="189" t="s">
        <v>602</v>
      </c>
      <c r="G303" s="190" t="s">
        <v>265</v>
      </c>
      <c r="H303" s="191">
        <v>4</v>
      </c>
      <c r="I303" s="192"/>
      <c r="J303" s="193">
        <f t="shared" si="10"/>
        <v>0</v>
      </c>
      <c r="K303" s="189" t="s">
        <v>21</v>
      </c>
      <c r="L303" s="60"/>
      <c r="M303" s="194" t="s">
        <v>21</v>
      </c>
      <c r="N303" s="195" t="s">
        <v>43</v>
      </c>
      <c r="O303" s="41"/>
      <c r="P303" s="196">
        <f t="shared" si="11"/>
        <v>0</v>
      </c>
      <c r="Q303" s="196">
        <v>0</v>
      </c>
      <c r="R303" s="196">
        <f t="shared" si="12"/>
        <v>0</v>
      </c>
      <c r="S303" s="196">
        <v>0</v>
      </c>
      <c r="T303" s="197">
        <f t="shared" si="13"/>
        <v>0</v>
      </c>
      <c r="AR303" s="23" t="s">
        <v>594</v>
      </c>
      <c r="AT303" s="23" t="s">
        <v>133</v>
      </c>
      <c r="AU303" s="23" t="s">
        <v>79</v>
      </c>
      <c r="AY303" s="23" t="s">
        <v>131</v>
      </c>
      <c r="BE303" s="198">
        <f t="shared" si="14"/>
        <v>0</v>
      </c>
      <c r="BF303" s="198">
        <f t="shared" si="15"/>
        <v>0</v>
      </c>
      <c r="BG303" s="198">
        <f t="shared" si="16"/>
        <v>0</v>
      </c>
      <c r="BH303" s="198">
        <f t="shared" si="17"/>
        <v>0</v>
      </c>
      <c r="BI303" s="198">
        <f t="shared" si="18"/>
        <v>0</v>
      </c>
      <c r="BJ303" s="23" t="s">
        <v>79</v>
      </c>
      <c r="BK303" s="198">
        <f t="shared" si="19"/>
        <v>0</v>
      </c>
      <c r="BL303" s="23" t="s">
        <v>594</v>
      </c>
      <c r="BM303" s="23" t="s">
        <v>603</v>
      </c>
    </row>
    <row r="304" spans="2:65" s="1" customFormat="1" ht="16.5" customHeight="1">
      <c r="B304" s="40"/>
      <c r="C304" s="187" t="s">
        <v>604</v>
      </c>
      <c r="D304" s="187" t="s">
        <v>133</v>
      </c>
      <c r="E304" s="188" t="s">
        <v>605</v>
      </c>
      <c r="F304" s="189" t="s">
        <v>606</v>
      </c>
      <c r="G304" s="190" t="s">
        <v>265</v>
      </c>
      <c r="H304" s="191">
        <v>2</v>
      </c>
      <c r="I304" s="192"/>
      <c r="J304" s="193">
        <f t="shared" si="10"/>
        <v>0</v>
      </c>
      <c r="K304" s="189" t="s">
        <v>21</v>
      </c>
      <c r="L304" s="60"/>
      <c r="M304" s="194" t="s">
        <v>21</v>
      </c>
      <c r="N304" s="195" t="s">
        <v>43</v>
      </c>
      <c r="O304" s="41"/>
      <c r="P304" s="196">
        <f t="shared" si="11"/>
        <v>0</v>
      </c>
      <c r="Q304" s="196">
        <v>0</v>
      </c>
      <c r="R304" s="196">
        <f t="shared" si="12"/>
        <v>0</v>
      </c>
      <c r="S304" s="196">
        <v>0</v>
      </c>
      <c r="T304" s="197">
        <f t="shared" si="13"/>
        <v>0</v>
      </c>
      <c r="AR304" s="23" t="s">
        <v>594</v>
      </c>
      <c r="AT304" s="23" t="s">
        <v>133</v>
      </c>
      <c r="AU304" s="23" t="s">
        <v>79</v>
      </c>
      <c r="AY304" s="23" t="s">
        <v>131</v>
      </c>
      <c r="BE304" s="198">
        <f t="shared" si="14"/>
        <v>0</v>
      </c>
      <c r="BF304" s="198">
        <f t="shared" si="15"/>
        <v>0</v>
      </c>
      <c r="BG304" s="198">
        <f t="shared" si="16"/>
        <v>0</v>
      </c>
      <c r="BH304" s="198">
        <f t="shared" si="17"/>
        <v>0</v>
      </c>
      <c r="BI304" s="198">
        <f t="shared" si="18"/>
        <v>0</v>
      </c>
      <c r="BJ304" s="23" t="s">
        <v>79</v>
      </c>
      <c r="BK304" s="198">
        <f t="shared" si="19"/>
        <v>0</v>
      </c>
      <c r="BL304" s="23" t="s">
        <v>594</v>
      </c>
      <c r="BM304" s="23" t="s">
        <v>607</v>
      </c>
    </row>
    <row r="305" spans="2:65" s="1" customFormat="1" ht="16.5" customHeight="1">
      <c r="B305" s="40"/>
      <c r="C305" s="187" t="s">
        <v>608</v>
      </c>
      <c r="D305" s="187" t="s">
        <v>133</v>
      </c>
      <c r="E305" s="188" t="s">
        <v>609</v>
      </c>
      <c r="F305" s="189" t="s">
        <v>610</v>
      </c>
      <c r="G305" s="190" t="s">
        <v>265</v>
      </c>
      <c r="H305" s="191">
        <v>4</v>
      </c>
      <c r="I305" s="192"/>
      <c r="J305" s="193">
        <f t="shared" si="10"/>
        <v>0</v>
      </c>
      <c r="K305" s="189" t="s">
        <v>21</v>
      </c>
      <c r="L305" s="60"/>
      <c r="M305" s="194" t="s">
        <v>21</v>
      </c>
      <c r="N305" s="195" t="s">
        <v>43</v>
      </c>
      <c r="O305" s="41"/>
      <c r="P305" s="196">
        <f t="shared" si="11"/>
        <v>0</v>
      </c>
      <c r="Q305" s="196">
        <v>0</v>
      </c>
      <c r="R305" s="196">
        <f t="shared" si="12"/>
        <v>0</v>
      </c>
      <c r="S305" s="196">
        <v>0</v>
      </c>
      <c r="T305" s="197">
        <f t="shared" si="13"/>
        <v>0</v>
      </c>
      <c r="AR305" s="23" t="s">
        <v>594</v>
      </c>
      <c r="AT305" s="23" t="s">
        <v>133</v>
      </c>
      <c r="AU305" s="23" t="s">
        <v>79</v>
      </c>
      <c r="AY305" s="23" t="s">
        <v>131</v>
      </c>
      <c r="BE305" s="198">
        <f t="shared" si="14"/>
        <v>0</v>
      </c>
      <c r="BF305" s="198">
        <f t="shared" si="15"/>
        <v>0</v>
      </c>
      <c r="BG305" s="198">
        <f t="shared" si="16"/>
        <v>0</v>
      </c>
      <c r="BH305" s="198">
        <f t="shared" si="17"/>
        <v>0</v>
      </c>
      <c r="BI305" s="198">
        <f t="shared" si="18"/>
        <v>0</v>
      </c>
      <c r="BJ305" s="23" t="s">
        <v>79</v>
      </c>
      <c r="BK305" s="198">
        <f t="shared" si="19"/>
        <v>0</v>
      </c>
      <c r="BL305" s="23" t="s">
        <v>594</v>
      </c>
      <c r="BM305" s="23" t="s">
        <v>611</v>
      </c>
    </row>
    <row r="306" spans="2:65" s="1" customFormat="1" ht="16.5" customHeight="1">
      <c r="B306" s="40"/>
      <c r="C306" s="187" t="s">
        <v>612</v>
      </c>
      <c r="D306" s="187" t="s">
        <v>133</v>
      </c>
      <c r="E306" s="188" t="s">
        <v>613</v>
      </c>
      <c r="F306" s="189" t="s">
        <v>614</v>
      </c>
      <c r="G306" s="190" t="s">
        <v>265</v>
      </c>
      <c r="H306" s="191">
        <v>4</v>
      </c>
      <c r="I306" s="192"/>
      <c r="J306" s="193">
        <f t="shared" si="10"/>
        <v>0</v>
      </c>
      <c r="K306" s="189" t="s">
        <v>21</v>
      </c>
      <c r="L306" s="60"/>
      <c r="M306" s="194" t="s">
        <v>21</v>
      </c>
      <c r="N306" s="195" t="s">
        <v>43</v>
      </c>
      <c r="O306" s="41"/>
      <c r="P306" s="196">
        <f t="shared" si="11"/>
        <v>0</v>
      </c>
      <c r="Q306" s="196">
        <v>0</v>
      </c>
      <c r="R306" s="196">
        <f t="shared" si="12"/>
        <v>0</v>
      </c>
      <c r="S306" s="196">
        <v>0</v>
      </c>
      <c r="T306" s="197">
        <f t="shared" si="13"/>
        <v>0</v>
      </c>
      <c r="AR306" s="23" t="s">
        <v>594</v>
      </c>
      <c r="AT306" s="23" t="s">
        <v>133</v>
      </c>
      <c r="AU306" s="23" t="s">
        <v>79</v>
      </c>
      <c r="AY306" s="23" t="s">
        <v>131</v>
      </c>
      <c r="BE306" s="198">
        <f t="shared" si="14"/>
        <v>0</v>
      </c>
      <c r="BF306" s="198">
        <f t="shared" si="15"/>
        <v>0</v>
      </c>
      <c r="BG306" s="198">
        <f t="shared" si="16"/>
        <v>0</v>
      </c>
      <c r="BH306" s="198">
        <f t="shared" si="17"/>
        <v>0</v>
      </c>
      <c r="BI306" s="198">
        <f t="shared" si="18"/>
        <v>0</v>
      </c>
      <c r="BJ306" s="23" t="s">
        <v>79</v>
      </c>
      <c r="BK306" s="198">
        <f t="shared" si="19"/>
        <v>0</v>
      </c>
      <c r="BL306" s="23" t="s">
        <v>594</v>
      </c>
      <c r="BM306" s="23" t="s">
        <v>615</v>
      </c>
    </row>
    <row r="307" spans="2:65" s="1" customFormat="1" ht="25.5" customHeight="1">
      <c r="B307" s="40"/>
      <c r="C307" s="187" t="s">
        <v>616</v>
      </c>
      <c r="D307" s="187" t="s">
        <v>133</v>
      </c>
      <c r="E307" s="188" t="s">
        <v>617</v>
      </c>
      <c r="F307" s="189" t="s">
        <v>618</v>
      </c>
      <c r="G307" s="190" t="s">
        <v>265</v>
      </c>
      <c r="H307" s="191">
        <v>1</v>
      </c>
      <c r="I307" s="192"/>
      <c r="J307" s="193">
        <f t="shared" si="10"/>
        <v>0</v>
      </c>
      <c r="K307" s="189" t="s">
        <v>21</v>
      </c>
      <c r="L307" s="60"/>
      <c r="M307" s="194" t="s">
        <v>21</v>
      </c>
      <c r="N307" s="195" t="s">
        <v>43</v>
      </c>
      <c r="O307" s="41"/>
      <c r="P307" s="196">
        <f t="shared" si="11"/>
        <v>0</v>
      </c>
      <c r="Q307" s="196">
        <v>0</v>
      </c>
      <c r="R307" s="196">
        <f t="shared" si="12"/>
        <v>0</v>
      </c>
      <c r="S307" s="196">
        <v>0</v>
      </c>
      <c r="T307" s="197">
        <f t="shared" si="13"/>
        <v>0</v>
      </c>
      <c r="AR307" s="23" t="s">
        <v>594</v>
      </c>
      <c r="AT307" s="23" t="s">
        <v>133</v>
      </c>
      <c r="AU307" s="23" t="s">
        <v>79</v>
      </c>
      <c r="AY307" s="23" t="s">
        <v>131</v>
      </c>
      <c r="BE307" s="198">
        <f t="shared" si="14"/>
        <v>0</v>
      </c>
      <c r="BF307" s="198">
        <f t="shared" si="15"/>
        <v>0</v>
      </c>
      <c r="BG307" s="198">
        <f t="shared" si="16"/>
        <v>0</v>
      </c>
      <c r="BH307" s="198">
        <f t="shared" si="17"/>
        <v>0</v>
      </c>
      <c r="BI307" s="198">
        <f t="shared" si="18"/>
        <v>0</v>
      </c>
      <c r="BJ307" s="23" t="s">
        <v>79</v>
      </c>
      <c r="BK307" s="198">
        <f t="shared" si="19"/>
        <v>0</v>
      </c>
      <c r="BL307" s="23" t="s">
        <v>594</v>
      </c>
      <c r="BM307" s="23" t="s">
        <v>619</v>
      </c>
    </row>
    <row r="308" spans="2:65" s="10" customFormat="1" ht="37.35" customHeight="1">
      <c r="B308" s="171"/>
      <c r="C308" s="172"/>
      <c r="D308" s="173" t="s">
        <v>71</v>
      </c>
      <c r="E308" s="174" t="s">
        <v>620</v>
      </c>
      <c r="F308" s="174" t="s">
        <v>621</v>
      </c>
      <c r="G308" s="172"/>
      <c r="H308" s="172"/>
      <c r="I308" s="175"/>
      <c r="J308" s="176">
        <f>BK308</f>
        <v>0</v>
      </c>
      <c r="K308" s="172"/>
      <c r="L308" s="177"/>
      <c r="M308" s="178"/>
      <c r="N308" s="179"/>
      <c r="O308" s="179"/>
      <c r="P308" s="180">
        <f>P309+P311+P313+P315</f>
        <v>0</v>
      </c>
      <c r="Q308" s="179"/>
      <c r="R308" s="180">
        <f>R309+R311+R313+R315</f>
        <v>0</v>
      </c>
      <c r="S308" s="179"/>
      <c r="T308" s="181">
        <f>T309+T311+T313+T315</f>
        <v>0</v>
      </c>
      <c r="AR308" s="182" t="s">
        <v>152</v>
      </c>
      <c r="AT308" s="183" t="s">
        <v>71</v>
      </c>
      <c r="AU308" s="183" t="s">
        <v>72</v>
      </c>
      <c r="AY308" s="182" t="s">
        <v>131</v>
      </c>
      <c r="BK308" s="184">
        <f>BK309+BK311+BK313+BK315</f>
        <v>0</v>
      </c>
    </row>
    <row r="309" spans="2:65" s="10" customFormat="1" ht="19.899999999999999" customHeight="1">
      <c r="B309" s="171"/>
      <c r="C309" s="172"/>
      <c r="D309" s="173" t="s">
        <v>71</v>
      </c>
      <c r="E309" s="185" t="s">
        <v>622</v>
      </c>
      <c r="F309" s="185" t="s">
        <v>623</v>
      </c>
      <c r="G309" s="172"/>
      <c r="H309" s="172"/>
      <c r="I309" s="175"/>
      <c r="J309" s="186">
        <f>BK309</f>
        <v>0</v>
      </c>
      <c r="K309" s="172"/>
      <c r="L309" s="177"/>
      <c r="M309" s="178"/>
      <c r="N309" s="179"/>
      <c r="O309" s="179"/>
      <c r="P309" s="180">
        <f>P310</f>
        <v>0</v>
      </c>
      <c r="Q309" s="179"/>
      <c r="R309" s="180">
        <f>R310</f>
        <v>0</v>
      </c>
      <c r="S309" s="179"/>
      <c r="T309" s="181">
        <f>T310</f>
        <v>0</v>
      </c>
      <c r="AR309" s="182" t="s">
        <v>152</v>
      </c>
      <c r="AT309" s="183" t="s">
        <v>71</v>
      </c>
      <c r="AU309" s="183" t="s">
        <v>79</v>
      </c>
      <c r="AY309" s="182" t="s">
        <v>131</v>
      </c>
      <c r="BK309" s="184">
        <f>BK310</f>
        <v>0</v>
      </c>
    </row>
    <row r="310" spans="2:65" s="1" customFormat="1" ht="16.5" customHeight="1">
      <c r="B310" s="40"/>
      <c r="C310" s="187" t="s">
        <v>624</v>
      </c>
      <c r="D310" s="187" t="s">
        <v>133</v>
      </c>
      <c r="E310" s="188" t="s">
        <v>625</v>
      </c>
      <c r="F310" s="189" t="s">
        <v>623</v>
      </c>
      <c r="G310" s="190" t="s">
        <v>626</v>
      </c>
      <c r="H310" s="191">
        <v>1</v>
      </c>
      <c r="I310" s="192"/>
      <c r="J310" s="193">
        <f>ROUND(I310*H310,2)</f>
        <v>0</v>
      </c>
      <c r="K310" s="189" t="s">
        <v>137</v>
      </c>
      <c r="L310" s="60"/>
      <c r="M310" s="194" t="s">
        <v>21</v>
      </c>
      <c r="N310" s="195" t="s">
        <v>43</v>
      </c>
      <c r="O310" s="41"/>
      <c r="P310" s="196">
        <f>O310*H310</f>
        <v>0</v>
      </c>
      <c r="Q310" s="196">
        <v>0</v>
      </c>
      <c r="R310" s="196">
        <f>Q310*H310</f>
        <v>0</v>
      </c>
      <c r="S310" s="196">
        <v>0</v>
      </c>
      <c r="T310" s="197">
        <f>S310*H310</f>
        <v>0</v>
      </c>
      <c r="AR310" s="23" t="s">
        <v>627</v>
      </c>
      <c r="AT310" s="23" t="s">
        <v>133</v>
      </c>
      <c r="AU310" s="23" t="s">
        <v>81</v>
      </c>
      <c r="AY310" s="23" t="s">
        <v>131</v>
      </c>
      <c r="BE310" s="198">
        <f>IF(N310="základní",J310,0)</f>
        <v>0</v>
      </c>
      <c r="BF310" s="198">
        <f>IF(N310="snížená",J310,0)</f>
        <v>0</v>
      </c>
      <c r="BG310" s="198">
        <f>IF(N310="zákl. přenesená",J310,0)</f>
        <v>0</v>
      </c>
      <c r="BH310" s="198">
        <f>IF(N310="sníž. přenesená",J310,0)</f>
        <v>0</v>
      </c>
      <c r="BI310" s="198">
        <f>IF(N310="nulová",J310,0)</f>
        <v>0</v>
      </c>
      <c r="BJ310" s="23" t="s">
        <v>79</v>
      </c>
      <c r="BK310" s="198">
        <f>ROUND(I310*H310,2)</f>
        <v>0</v>
      </c>
      <c r="BL310" s="23" t="s">
        <v>627</v>
      </c>
      <c r="BM310" s="23" t="s">
        <v>628</v>
      </c>
    </row>
    <row r="311" spans="2:65" s="10" customFormat="1" ht="29.85" customHeight="1">
      <c r="B311" s="171"/>
      <c r="C311" s="172"/>
      <c r="D311" s="173" t="s">
        <v>71</v>
      </c>
      <c r="E311" s="185" t="s">
        <v>629</v>
      </c>
      <c r="F311" s="185" t="s">
        <v>630</v>
      </c>
      <c r="G311" s="172"/>
      <c r="H311" s="172"/>
      <c r="I311" s="175"/>
      <c r="J311" s="186">
        <f>BK311</f>
        <v>0</v>
      </c>
      <c r="K311" s="172"/>
      <c r="L311" s="177"/>
      <c r="M311" s="178"/>
      <c r="N311" s="179"/>
      <c r="O311" s="179"/>
      <c r="P311" s="180">
        <f>P312</f>
        <v>0</v>
      </c>
      <c r="Q311" s="179"/>
      <c r="R311" s="180">
        <f>R312</f>
        <v>0</v>
      </c>
      <c r="S311" s="179"/>
      <c r="T311" s="181">
        <f>T312</f>
        <v>0</v>
      </c>
      <c r="AR311" s="182" t="s">
        <v>152</v>
      </c>
      <c r="AT311" s="183" t="s">
        <v>71</v>
      </c>
      <c r="AU311" s="183" t="s">
        <v>79</v>
      </c>
      <c r="AY311" s="182" t="s">
        <v>131</v>
      </c>
      <c r="BK311" s="184">
        <f>BK312</f>
        <v>0</v>
      </c>
    </row>
    <row r="312" spans="2:65" s="1" customFormat="1" ht="16.5" customHeight="1">
      <c r="B312" s="40"/>
      <c r="C312" s="187" t="s">
        <v>631</v>
      </c>
      <c r="D312" s="187" t="s">
        <v>133</v>
      </c>
      <c r="E312" s="188" t="s">
        <v>632</v>
      </c>
      <c r="F312" s="189" t="s">
        <v>633</v>
      </c>
      <c r="G312" s="190" t="s">
        <v>626</v>
      </c>
      <c r="H312" s="191">
        <v>1</v>
      </c>
      <c r="I312" s="192"/>
      <c r="J312" s="193">
        <f>ROUND(I312*H312,2)</f>
        <v>0</v>
      </c>
      <c r="K312" s="189" t="s">
        <v>137</v>
      </c>
      <c r="L312" s="60"/>
      <c r="M312" s="194" t="s">
        <v>21</v>
      </c>
      <c r="N312" s="195" t="s">
        <v>43</v>
      </c>
      <c r="O312" s="41"/>
      <c r="P312" s="196">
        <f>O312*H312</f>
        <v>0</v>
      </c>
      <c r="Q312" s="196">
        <v>0</v>
      </c>
      <c r="R312" s="196">
        <f>Q312*H312</f>
        <v>0</v>
      </c>
      <c r="S312" s="196">
        <v>0</v>
      </c>
      <c r="T312" s="197">
        <f>S312*H312</f>
        <v>0</v>
      </c>
      <c r="AR312" s="23" t="s">
        <v>627</v>
      </c>
      <c r="AT312" s="23" t="s">
        <v>133</v>
      </c>
      <c r="AU312" s="23" t="s">
        <v>81</v>
      </c>
      <c r="AY312" s="23" t="s">
        <v>131</v>
      </c>
      <c r="BE312" s="198">
        <f>IF(N312="základní",J312,0)</f>
        <v>0</v>
      </c>
      <c r="BF312" s="198">
        <f>IF(N312="snížená",J312,0)</f>
        <v>0</v>
      </c>
      <c r="BG312" s="198">
        <f>IF(N312="zákl. přenesená",J312,0)</f>
        <v>0</v>
      </c>
      <c r="BH312" s="198">
        <f>IF(N312="sníž. přenesená",J312,0)</f>
        <v>0</v>
      </c>
      <c r="BI312" s="198">
        <f>IF(N312="nulová",J312,0)</f>
        <v>0</v>
      </c>
      <c r="BJ312" s="23" t="s">
        <v>79</v>
      </c>
      <c r="BK312" s="198">
        <f>ROUND(I312*H312,2)</f>
        <v>0</v>
      </c>
      <c r="BL312" s="23" t="s">
        <v>627</v>
      </c>
      <c r="BM312" s="23" t="s">
        <v>634</v>
      </c>
    </row>
    <row r="313" spans="2:65" s="10" customFormat="1" ht="29.85" customHeight="1">
      <c r="B313" s="171"/>
      <c r="C313" s="172"/>
      <c r="D313" s="173" t="s">
        <v>71</v>
      </c>
      <c r="E313" s="185" t="s">
        <v>635</v>
      </c>
      <c r="F313" s="185" t="s">
        <v>636</v>
      </c>
      <c r="G313" s="172"/>
      <c r="H313" s="172"/>
      <c r="I313" s="175"/>
      <c r="J313" s="186">
        <f>BK313</f>
        <v>0</v>
      </c>
      <c r="K313" s="172"/>
      <c r="L313" s="177"/>
      <c r="M313" s="178"/>
      <c r="N313" s="179"/>
      <c r="O313" s="179"/>
      <c r="P313" s="180">
        <f>P314</f>
        <v>0</v>
      </c>
      <c r="Q313" s="179"/>
      <c r="R313" s="180">
        <f>R314</f>
        <v>0</v>
      </c>
      <c r="S313" s="179"/>
      <c r="T313" s="181">
        <f>T314</f>
        <v>0</v>
      </c>
      <c r="AR313" s="182" t="s">
        <v>152</v>
      </c>
      <c r="AT313" s="183" t="s">
        <v>71</v>
      </c>
      <c r="AU313" s="183" t="s">
        <v>79</v>
      </c>
      <c r="AY313" s="182" t="s">
        <v>131</v>
      </c>
      <c r="BK313" s="184">
        <f>BK314</f>
        <v>0</v>
      </c>
    </row>
    <row r="314" spans="2:65" s="1" customFormat="1" ht="16.5" customHeight="1">
      <c r="B314" s="40"/>
      <c r="C314" s="187" t="s">
        <v>637</v>
      </c>
      <c r="D314" s="187" t="s">
        <v>133</v>
      </c>
      <c r="E314" s="188" t="s">
        <v>638</v>
      </c>
      <c r="F314" s="189" t="s">
        <v>639</v>
      </c>
      <c r="G314" s="190" t="s">
        <v>626</v>
      </c>
      <c r="H314" s="191">
        <v>1</v>
      </c>
      <c r="I314" s="192"/>
      <c r="J314" s="193">
        <f>ROUND(I314*H314,2)</f>
        <v>0</v>
      </c>
      <c r="K314" s="189" t="s">
        <v>137</v>
      </c>
      <c r="L314" s="60"/>
      <c r="M314" s="194" t="s">
        <v>21</v>
      </c>
      <c r="N314" s="195" t="s">
        <v>43</v>
      </c>
      <c r="O314" s="41"/>
      <c r="P314" s="196">
        <f>O314*H314</f>
        <v>0</v>
      </c>
      <c r="Q314" s="196">
        <v>0</v>
      </c>
      <c r="R314" s="196">
        <f>Q314*H314</f>
        <v>0</v>
      </c>
      <c r="S314" s="196">
        <v>0</v>
      </c>
      <c r="T314" s="197">
        <f>S314*H314</f>
        <v>0</v>
      </c>
      <c r="AR314" s="23" t="s">
        <v>627</v>
      </c>
      <c r="AT314" s="23" t="s">
        <v>133</v>
      </c>
      <c r="AU314" s="23" t="s">
        <v>81</v>
      </c>
      <c r="AY314" s="23" t="s">
        <v>131</v>
      </c>
      <c r="BE314" s="198">
        <f>IF(N314="základní",J314,0)</f>
        <v>0</v>
      </c>
      <c r="BF314" s="198">
        <f>IF(N314="snížená",J314,0)</f>
        <v>0</v>
      </c>
      <c r="BG314" s="198">
        <f>IF(N314="zákl. přenesená",J314,0)</f>
        <v>0</v>
      </c>
      <c r="BH314" s="198">
        <f>IF(N314="sníž. přenesená",J314,0)</f>
        <v>0</v>
      </c>
      <c r="BI314" s="198">
        <f>IF(N314="nulová",J314,0)</f>
        <v>0</v>
      </c>
      <c r="BJ314" s="23" t="s">
        <v>79</v>
      </c>
      <c r="BK314" s="198">
        <f>ROUND(I314*H314,2)</f>
        <v>0</v>
      </c>
      <c r="BL314" s="23" t="s">
        <v>627</v>
      </c>
      <c r="BM314" s="23" t="s">
        <v>640</v>
      </c>
    </row>
    <row r="315" spans="2:65" s="10" customFormat="1" ht="29.85" customHeight="1">
      <c r="B315" s="171"/>
      <c r="C315" s="172"/>
      <c r="D315" s="173" t="s">
        <v>71</v>
      </c>
      <c r="E315" s="185" t="s">
        <v>641</v>
      </c>
      <c r="F315" s="185" t="s">
        <v>642</v>
      </c>
      <c r="G315" s="172"/>
      <c r="H315" s="172"/>
      <c r="I315" s="175"/>
      <c r="J315" s="186">
        <f>BK315</f>
        <v>0</v>
      </c>
      <c r="K315" s="172"/>
      <c r="L315" s="177"/>
      <c r="M315" s="178"/>
      <c r="N315" s="179"/>
      <c r="O315" s="179"/>
      <c r="P315" s="180">
        <f>P316</f>
        <v>0</v>
      </c>
      <c r="Q315" s="179"/>
      <c r="R315" s="180">
        <f>R316</f>
        <v>0</v>
      </c>
      <c r="S315" s="179"/>
      <c r="T315" s="181">
        <f>T316</f>
        <v>0</v>
      </c>
      <c r="AR315" s="182" t="s">
        <v>152</v>
      </c>
      <c r="AT315" s="183" t="s">
        <v>71</v>
      </c>
      <c r="AU315" s="183" t="s">
        <v>79</v>
      </c>
      <c r="AY315" s="182" t="s">
        <v>131</v>
      </c>
      <c r="BK315" s="184">
        <f>BK316</f>
        <v>0</v>
      </c>
    </row>
    <row r="316" spans="2:65" s="1" customFormat="1" ht="16.5" customHeight="1">
      <c r="B316" s="40"/>
      <c r="C316" s="187" t="s">
        <v>643</v>
      </c>
      <c r="D316" s="187" t="s">
        <v>133</v>
      </c>
      <c r="E316" s="188" t="s">
        <v>644</v>
      </c>
      <c r="F316" s="189" t="s">
        <v>642</v>
      </c>
      <c r="G316" s="190" t="s">
        <v>626</v>
      </c>
      <c r="H316" s="191">
        <v>1</v>
      </c>
      <c r="I316" s="192"/>
      <c r="J316" s="193">
        <f>ROUND(I316*H316,2)</f>
        <v>0</v>
      </c>
      <c r="K316" s="189" t="s">
        <v>137</v>
      </c>
      <c r="L316" s="60"/>
      <c r="M316" s="194" t="s">
        <v>21</v>
      </c>
      <c r="N316" s="242" t="s">
        <v>43</v>
      </c>
      <c r="O316" s="243"/>
      <c r="P316" s="244">
        <f>O316*H316</f>
        <v>0</v>
      </c>
      <c r="Q316" s="244">
        <v>0</v>
      </c>
      <c r="R316" s="244">
        <f>Q316*H316</f>
        <v>0</v>
      </c>
      <c r="S316" s="244">
        <v>0</v>
      </c>
      <c r="T316" s="245">
        <f>S316*H316</f>
        <v>0</v>
      </c>
      <c r="AR316" s="23" t="s">
        <v>627</v>
      </c>
      <c r="AT316" s="23" t="s">
        <v>133</v>
      </c>
      <c r="AU316" s="23" t="s">
        <v>81</v>
      </c>
      <c r="AY316" s="23" t="s">
        <v>131</v>
      </c>
      <c r="BE316" s="198">
        <f>IF(N316="základní",J316,0)</f>
        <v>0</v>
      </c>
      <c r="BF316" s="198">
        <f>IF(N316="snížená",J316,0)</f>
        <v>0</v>
      </c>
      <c r="BG316" s="198">
        <f>IF(N316="zákl. přenesená",J316,0)</f>
        <v>0</v>
      </c>
      <c r="BH316" s="198">
        <f>IF(N316="sníž. přenesená",J316,0)</f>
        <v>0</v>
      </c>
      <c r="BI316" s="198">
        <f>IF(N316="nulová",J316,0)</f>
        <v>0</v>
      </c>
      <c r="BJ316" s="23" t="s">
        <v>79</v>
      </c>
      <c r="BK316" s="198">
        <f>ROUND(I316*H316,2)</f>
        <v>0</v>
      </c>
      <c r="BL316" s="23" t="s">
        <v>627</v>
      </c>
      <c r="BM316" s="23" t="s">
        <v>645</v>
      </c>
    </row>
    <row r="317" spans="2:65" s="1" customFormat="1" ht="6.95" customHeight="1">
      <c r="B317" s="55"/>
      <c r="C317" s="56"/>
      <c r="D317" s="56"/>
      <c r="E317" s="56"/>
      <c r="F317" s="56"/>
      <c r="G317" s="56"/>
      <c r="H317" s="56"/>
      <c r="I317" s="134"/>
      <c r="J317" s="56"/>
      <c r="K317" s="56"/>
      <c r="L317" s="60"/>
    </row>
  </sheetData>
  <sheetProtection algorithmName="SHA-512" hashValue="H3UYq+rHp9fgwy80nuk6C4hy1SiI1qcxdgze0B7QFhxfuQ1LwtF5rSNkY59eHKsGf1UOpJ/vC5fvKRgjJCu+0Q==" saltValue="9dAbwGQogxpv/FlLMkJbLnUmhPHfnU4pt1TVNk3yi53/WnB7mOOpvNwkXkYP5upDLw9r3vVsLiq/LmLy/QH0XA==" spinCount="100000" sheet="1" objects="1" scenarios="1" formatColumns="0" formatRows="0" autoFilter="0"/>
  <autoFilter ref="C95:K316"/>
  <mergeCells count="10">
    <mergeCell ref="J51:J52"/>
    <mergeCell ref="E86:H86"/>
    <mergeCell ref="E88:H88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9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46" customWidth="1"/>
    <col min="2" max="2" width="1.6640625" style="246" customWidth="1"/>
    <col min="3" max="4" width="5" style="246" customWidth="1"/>
    <col min="5" max="5" width="11.6640625" style="246" customWidth="1"/>
    <col min="6" max="6" width="9.1640625" style="246" customWidth="1"/>
    <col min="7" max="7" width="5" style="246" customWidth="1"/>
    <col min="8" max="8" width="77.83203125" style="246" customWidth="1"/>
    <col min="9" max="10" width="20" style="246" customWidth="1"/>
    <col min="11" max="11" width="1.6640625" style="246" customWidth="1"/>
  </cols>
  <sheetData>
    <row r="1" spans="2:11" ht="37.5" customHeight="1"/>
    <row r="2" spans="2:11" ht="7.5" customHeight="1">
      <c r="B2" s="247"/>
      <c r="C2" s="248"/>
      <c r="D2" s="248"/>
      <c r="E2" s="248"/>
      <c r="F2" s="248"/>
      <c r="G2" s="248"/>
      <c r="H2" s="248"/>
      <c r="I2" s="248"/>
      <c r="J2" s="248"/>
      <c r="K2" s="249"/>
    </row>
    <row r="3" spans="2:11" s="14" customFormat="1" ht="45" customHeight="1">
      <c r="B3" s="250"/>
      <c r="C3" s="374" t="s">
        <v>646</v>
      </c>
      <c r="D3" s="374"/>
      <c r="E3" s="374"/>
      <c r="F3" s="374"/>
      <c r="G3" s="374"/>
      <c r="H3" s="374"/>
      <c r="I3" s="374"/>
      <c r="J3" s="374"/>
      <c r="K3" s="251"/>
    </row>
    <row r="4" spans="2:11" ht="25.5" customHeight="1">
      <c r="B4" s="252"/>
      <c r="C4" s="378" t="s">
        <v>647</v>
      </c>
      <c r="D4" s="378"/>
      <c r="E4" s="378"/>
      <c r="F4" s="378"/>
      <c r="G4" s="378"/>
      <c r="H4" s="378"/>
      <c r="I4" s="378"/>
      <c r="J4" s="378"/>
      <c r="K4" s="253"/>
    </row>
    <row r="5" spans="2:11" ht="5.25" customHeight="1">
      <c r="B5" s="252"/>
      <c r="C5" s="254"/>
      <c r="D5" s="254"/>
      <c r="E5" s="254"/>
      <c r="F5" s="254"/>
      <c r="G5" s="254"/>
      <c r="H5" s="254"/>
      <c r="I5" s="254"/>
      <c r="J5" s="254"/>
      <c r="K5" s="253"/>
    </row>
    <row r="6" spans="2:11" ht="15" customHeight="1">
      <c r="B6" s="252"/>
      <c r="C6" s="376" t="s">
        <v>648</v>
      </c>
      <c r="D6" s="376"/>
      <c r="E6" s="376"/>
      <c r="F6" s="376"/>
      <c r="G6" s="376"/>
      <c r="H6" s="376"/>
      <c r="I6" s="376"/>
      <c r="J6" s="376"/>
      <c r="K6" s="253"/>
    </row>
    <row r="7" spans="2:11" ht="15" customHeight="1">
      <c r="B7" s="256"/>
      <c r="C7" s="376" t="s">
        <v>649</v>
      </c>
      <c r="D7" s="376"/>
      <c r="E7" s="376"/>
      <c r="F7" s="376"/>
      <c r="G7" s="376"/>
      <c r="H7" s="376"/>
      <c r="I7" s="376"/>
      <c r="J7" s="376"/>
      <c r="K7" s="253"/>
    </row>
    <row r="8" spans="2:11" ht="12.75" customHeight="1">
      <c r="B8" s="256"/>
      <c r="C8" s="255"/>
      <c r="D8" s="255"/>
      <c r="E8" s="255"/>
      <c r="F8" s="255"/>
      <c r="G8" s="255"/>
      <c r="H8" s="255"/>
      <c r="I8" s="255"/>
      <c r="J8" s="255"/>
      <c r="K8" s="253"/>
    </row>
    <row r="9" spans="2:11" ht="15" customHeight="1">
      <c r="B9" s="256"/>
      <c r="C9" s="376" t="s">
        <v>650</v>
      </c>
      <c r="D9" s="376"/>
      <c r="E9" s="376"/>
      <c r="F9" s="376"/>
      <c r="G9" s="376"/>
      <c r="H9" s="376"/>
      <c r="I9" s="376"/>
      <c r="J9" s="376"/>
      <c r="K9" s="253"/>
    </row>
    <row r="10" spans="2:11" ht="15" customHeight="1">
      <c r="B10" s="256"/>
      <c r="C10" s="255"/>
      <c r="D10" s="376" t="s">
        <v>651</v>
      </c>
      <c r="E10" s="376"/>
      <c r="F10" s="376"/>
      <c r="G10" s="376"/>
      <c r="H10" s="376"/>
      <c r="I10" s="376"/>
      <c r="J10" s="376"/>
      <c r="K10" s="253"/>
    </row>
    <row r="11" spans="2:11" ht="15" customHeight="1">
      <c r="B11" s="256"/>
      <c r="C11" s="257"/>
      <c r="D11" s="376" t="s">
        <v>652</v>
      </c>
      <c r="E11" s="376"/>
      <c r="F11" s="376"/>
      <c r="G11" s="376"/>
      <c r="H11" s="376"/>
      <c r="I11" s="376"/>
      <c r="J11" s="376"/>
      <c r="K11" s="253"/>
    </row>
    <row r="12" spans="2:11" ht="12.75" customHeight="1">
      <c r="B12" s="256"/>
      <c r="C12" s="257"/>
      <c r="D12" s="257"/>
      <c r="E12" s="257"/>
      <c r="F12" s="257"/>
      <c r="G12" s="257"/>
      <c r="H12" s="257"/>
      <c r="I12" s="257"/>
      <c r="J12" s="257"/>
      <c r="K12" s="253"/>
    </row>
    <row r="13" spans="2:11" ht="15" customHeight="1">
      <c r="B13" s="256"/>
      <c r="C13" s="257"/>
      <c r="D13" s="376" t="s">
        <v>653</v>
      </c>
      <c r="E13" s="376"/>
      <c r="F13" s="376"/>
      <c r="G13" s="376"/>
      <c r="H13" s="376"/>
      <c r="I13" s="376"/>
      <c r="J13" s="376"/>
      <c r="K13" s="253"/>
    </row>
    <row r="14" spans="2:11" ht="15" customHeight="1">
      <c r="B14" s="256"/>
      <c r="C14" s="257"/>
      <c r="D14" s="376" t="s">
        <v>654</v>
      </c>
      <c r="E14" s="376"/>
      <c r="F14" s="376"/>
      <c r="G14" s="376"/>
      <c r="H14" s="376"/>
      <c r="I14" s="376"/>
      <c r="J14" s="376"/>
      <c r="K14" s="253"/>
    </row>
    <row r="15" spans="2:11" ht="15" customHeight="1">
      <c r="B15" s="256"/>
      <c r="C15" s="257"/>
      <c r="D15" s="376" t="s">
        <v>655</v>
      </c>
      <c r="E15" s="376"/>
      <c r="F15" s="376"/>
      <c r="G15" s="376"/>
      <c r="H15" s="376"/>
      <c r="I15" s="376"/>
      <c r="J15" s="376"/>
      <c r="K15" s="253"/>
    </row>
    <row r="16" spans="2:11" ht="15" customHeight="1">
      <c r="B16" s="256"/>
      <c r="C16" s="257"/>
      <c r="D16" s="257"/>
      <c r="E16" s="258" t="s">
        <v>78</v>
      </c>
      <c r="F16" s="376" t="s">
        <v>656</v>
      </c>
      <c r="G16" s="376"/>
      <c r="H16" s="376"/>
      <c r="I16" s="376"/>
      <c r="J16" s="376"/>
      <c r="K16" s="253"/>
    </row>
    <row r="17" spans="2:11" ht="15" customHeight="1">
      <c r="B17" s="256"/>
      <c r="C17" s="257"/>
      <c r="D17" s="257"/>
      <c r="E17" s="258" t="s">
        <v>657</v>
      </c>
      <c r="F17" s="376" t="s">
        <v>658</v>
      </c>
      <c r="G17" s="376"/>
      <c r="H17" s="376"/>
      <c r="I17" s="376"/>
      <c r="J17" s="376"/>
      <c r="K17" s="253"/>
    </row>
    <row r="18" spans="2:11" ht="15" customHeight="1">
      <c r="B18" s="256"/>
      <c r="C18" s="257"/>
      <c r="D18" s="257"/>
      <c r="E18" s="258" t="s">
        <v>659</v>
      </c>
      <c r="F18" s="376" t="s">
        <v>660</v>
      </c>
      <c r="G18" s="376"/>
      <c r="H18" s="376"/>
      <c r="I18" s="376"/>
      <c r="J18" s="376"/>
      <c r="K18" s="253"/>
    </row>
    <row r="19" spans="2:11" ht="15" customHeight="1">
      <c r="B19" s="256"/>
      <c r="C19" s="257"/>
      <c r="D19" s="257"/>
      <c r="E19" s="258" t="s">
        <v>661</v>
      </c>
      <c r="F19" s="376" t="s">
        <v>662</v>
      </c>
      <c r="G19" s="376"/>
      <c r="H19" s="376"/>
      <c r="I19" s="376"/>
      <c r="J19" s="376"/>
      <c r="K19" s="253"/>
    </row>
    <row r="20" spans="2:11" ht="15" customHeight="1">
      <c r="B20" s="256"/>
      <c r="C20" s="257"/>
      <c r="D20" s="257"/>
      <c r="E20" s="258" t="s">
        <v>589</v>
      </c>
      <c r="F20" s="376" t="s">
        <v>590</v>
      </c>
      <c r="G20" s="376"/>
      <c r="H20" s="376"/>
      <c r="I20" s="376"/>
      <c r="J20" s="376"/>
      <c r="K20" s="253"/>
    </row>
    <row r="21" spans="2:11" ht="15" customHeight="1">
      <c r="B21" s="256"/>
      <c r="C21" s="257"/>
      <c r="D21" s="257"/>
      <c r="E21" s="258" t="s">
        <v>663</v>
      </c>
      <c r="F21" s="376" t="s">
        <v>664</v>
      </c>
      <c r="G21" s="376"/>
      <c r="H21" s="376"/>
      <c r="I21" s="376"/>
      <c r="J21" s="376"/>
      <c r="K21" s="253"/>
    </row>
    <row r="22" spans="2:11" ht="12.75" customHeight="1">
      <c r="B22" s="256"/>
      <c r="C22" s="257"/>
      <c r="D22" s="257"/>
      <c r="E22" s="257"/>
      <c r="F22" s="257"/>
      <c r="G22" s="257"/>
      <c r="H22" s="257"/>
      <c r="I22" s="257"/>
      <c r="J22" s="257"/>
      <c r="K22" s="253"/>
    </row>
    <row r="23" spans="2:11" ht="15" customHeight="1">
      <c r="B23" s="256"/>
      <c r="C23" s="376" t="s">
        <v>665</v>
      </c>
      <c r="D23" s="376"/>
      <c r="E23" s="376"/>
      <c r="F23" s="376"/>
      <c r="G23" s="376"/>
      <c r="H23" s="376"/>
      <c r="I23" s="376"/>
      <c r="J23" s="376"/>
      <c r="K23" s="253"/>
    </row>
    <row r="24" spans="2:11" ht="15" customHeight="1">
      <c r="B24" s="256"/>
      <c r="C24" s="376" t="s">
        <v>666</v>
      </c>
      <c r="D24" s="376"/>
      <c r="E24" s="376"/>
      <c r="F24" s="376"/>
      <c r="G24" s="376"/>
      <c r="H24" s="376"/>
      <c r="I24" s="376"/>
      <c r="J24" s="376"/>
      <c r="K24" s="253"/>
    </row>
    <row r="25" spans="2:11" ht="15" customHeight="1">
      <c r="B25" s="256"/>
      <c r="C25" s="255"/>
      <c r="D25" s="376" t="s">
        <v>667</v>
      </c>
      <c r="E25" s="376"/>
      <c r="F25" s="376"/>
      <c r="G25" s="376"/>
      <c r="H25" s="376"/>
      <c r="I25" s="376"/>
      <c r="J25" s="376"/>
      <c r="K25" s="253"/>
    </row>
    <row r="26" spans="2:11" ht="15" customHeight="1">
      <c r="B26" s="256"/>
      <c r="C26" s="257"/>
      <c r="D26" s="376" t="s">
        <v>668</v>
      </c>
      <c r="E26" s="376"/>
      <c r="F26" s="376"/>
      <c r="G26" s="376"/>
      <c r="H26" s="376"/>
      <c r="I26" s="376"/>
      <c r="J26" s="376"/>
      <c r="K26" s="253"/>
    </row>
    <row r="27" spans="2:11" ht="12.75" customHeight="1">
      <c r="B27" s="256"/>
      <c r="C27" s="257"/>
      <c r="D27" s="257"/>
      <c r="E27" s="257"/>
      <c r="F27" s="257"/>
      <c r="G27" s="257"/>
      <c r="H27" s="257"/>
      <c r="I27" s="257"/>
      <c r="J27" s="257"/>
      <c r="K27" s="253"/>
    </row>
    <row r="28" spans="2:11" ht="15" customHeight="1">
      <c r="B28" s="256"/>
      <c r="C28" s="257"/>
      <c r="D28" s="376" t="s">
        <v>669</v>
      </c>
      <c r="E28" s="376"/>
      <c r="F28" s="376"/>
      <c r="G28" s="376"/>
      <c r="H28" s="376"/>
      <c r="I28" s="376"/>
      <c r="J28" s="376"/>
      <c r="K28" s="253"/>
    </row>
    <row r="29" spans="2:11" ht="15" customHeight="1">
      <c r="B29" s="256"/>
      <c r="C29" s="257"/>
      <c r="D29" s="376" t="s">
        <v>670</v>
      </c>
      <c r="E29" s="376"/>
      <c r="F29" s="376"/>
      <c r="G29" s="376"/>
      <c r="H29" s="376"/>
      <c r="I29" s="376"/>
      <c r="J29" s="376"/>
      <c r="K29" s="253"/>
    </row>
    <row r="30" spans="2:11" ht="12.75" customHeight="1">
      <c r="B30" s="256"/>
      <c r="C30" s="257"/>
      <c r="D30" s="257"/>
      <c r="E30" s="257"/>
      <c r="F30" s="257"/>
      <c r="G30" s="257"/>
      <c r="H30" s="257"/>
      <c r="I30" s="257"/>
      <c r="J30" s="257"/>
      <c r="K30" s="253"/>
    </row>
    <row r="31" spans="2:11" ht="15" customHeight="1">
      <c r="B31" s="256"/>
      <c r="C31" s="257"/>
      <c r="D31" s="376" t="s">
        <v>671</v>
      </c>
      <c r="E31" s="376"/>
      <c r="F31" s="376"/>
      <c r="G31" s="376"/>
      <c r="H31" s="376"/>
      <c r="I31" s="376"/>
      <c r="J31" s="376"/>
      <c r="K31" s="253"/>
    </row>
    <row r="32" spans="2:11" ht="15" customHeight="1">
      <c r="B32" s="256"/>
      <c r="C32" s="257"/>
      <c r="D32" s="376" t="s">
        <v>672</v>
      </c>
      <c r="E32" s="376"/>
      <c r="F32" s="376"/>
      <c r="G32" s="376"/>
      <c r="H32" s="376"/>
      <c r="I32" s="376"/>
      <c r="J32" s="376"/>
      <c r="K32" s="253"/>
    </row>
    <row r="33" spans="2:11" ht="15" customHeight="1">
      <c r="B33" s="256"/>
      <c r="C33" s="257"/>
      <c r="D33" s="376" t="s">
        <v>673</v>
      </c>
      <c r="E33" s="376"/>
      <c r="F33" s="376"/>
      <c r="G33" s="376"/>
      <c r="H33" s="376"/>
      <c r="I33" s="376"/>
      <c r="J33" s="376"/>
      <c r="K33" s="253"/>
    </row>
    <row r="34" spans="2:11" ht="15" customHeight="1">
      <c r="B34" s="256"/>
      <c r="C34" s="257"/>
      <c r="D34" s="255"/>
      <c r="E34" s="259" t="s">
        <v>116</v>
      </c>
      <c r="F34" s="255"/>
      <c r="G34" s="376" t="s">
        <v>674</v>
      </c>
      <c r="H34" s="376"/>
      <c r="I34" s="376"/>
      <c r="J34" s="376"/>
      <c r="K34" s="253"/>
    </row>
    <row r="35" spans="2:11" ht="30.75" customHeight="1">
      <c r="B35" s="256"/>
      <c r="C35" s="257"/>
      <c r="D35" s="255"/>
      <c r="E35" s="259" t="s">
        <v>675</v>
      </c>
      <c r="F35" s="255"/>
      <c r="G35" s="376" t="s">
        <v>676</v>
      </c>
      <c r="H35" s="376"/>
      <c r="I35" s="376"/>
      <c r="J35" s="376"/>
      <c r="K35" s="253"/>
    </row>
    <row r="36" spans="2:11" ht="15" customHeight="1">
      <c r="B36" s="256"/>
      <c r="C36" s="257"/>
      <c r="D36" s="255"/>
      <c r="E36" s="259" t="s">
        <v>53</v>
      </c>
      <c r="F36" s="255"/>
      <c r="G36" s="376" t="s">
        <v>677</v>
      </c>
      <c r="H36" s="376"/>
      <c r="I36" s="376"/>
      <c r="J36" s="376"/>
      <c r="K36" s="253"/>
    </row>
    <row r="37" spans="2:11" ht="15" customHeight="1">
      <c r="B37" s="256"/>
      <c r="C37" s="257"/>
      <c r="D37" s="255"/>
      <c r="E37" s="259" t="s">
        <v>117</v>
      </c>
      <c r="F37" s="255"/>
      <c r="G37" s="376" t="s">
        <v>678</v>
      </c>
      <c r="H37" s="376"/>
      <c r="I37" s="376"/>
      <c r="J37" s="376"/>
      <c r="K37" s="253"/>
    </row>
    <row r="38" spans="2:11" ht="15" customHeight="1">
      <c r="B38" s="256"/>
      <c r="C38" s="257"/>
      <c r="D38" s="255"/>
      <c r="E38" s="259" t="s">
        <v>118</v>
      </c>
      <c r="F38" s="255"/>
      <c r="G38" s="376" t="s">
        <v>679</v>
      </c>
      <c r="H38" s="376"/>
      <c r="I38" s="376"/>
      <c r="J38" s="376"/>
      <c r="K38" s="253"/>
    </row>
    <row r="39" spans="2:11" ht="15" customHeight="1">
      <c r="B39" s="256"/>
      <c r="C39" s="257"/>
      <c r="D39" s="255"/>
      <c r="E39" s="259" t="s">
        <v>119</v>
      </c>
      <c r="F39" s="255"/>
      <c r="G39" s="376" t="s">
        <v>680</v>
      </c>
      <c r="H39" s="376"/>
      <c r="I39" s="376"/>
      <c r="J39" s="376"/>
      <c r="K39" s="253"/>
    </row>
    <row r="40" spans="2:11" ht="15" customHeight="1">
      <c r="B40" s="256"/>
      <c r="C40" s="257"/>
      <c r="D40" s="255"/>
      <c r="E40" s="259" t="s">
        <v>681</v>
      </c>
      <c r="F40" s="255"/>
      <c r="G40" s="376" t="s">
        <v>682</v>
      </c>
      <c r="H40" s="376"/>
      <c r="I40" s="376"/>
      <c r="J40" s="376"/>
      <c r="K40" s="253"/>
    </row>
    <row r="41" spans="2:11" ht="15" customHeight="1">
      <c r="B41" s="256"/>
      <c r="C41" s="257"/>
      <c r="D41" s="255"/>
      <c r="E41" s="259"/>
      <c r="F41" s="255"/>
      <c r="G41" s="376" t="s">
        <v>683</v>
      </c>
      <c r="H41" s="376"/>
      <c r="I41" s="376"/>
      <c r="J41" s="376"/>
      <c r="K41" s="253"/>
    </row>
    <row r="42" spans="2:11" ht="15" customHeight="1">
      <c r="B42" s="256"/>
      <c r="C42" s="257"/>
      <c r="D42" s="255"/>
      <c r="E42" s="259" t="s">
        <v>684</v>
      </c>
      <c r="F42" s="255"/>
      <c r="G42" s="376" t="s">
        <v>685</v>
      </c>
      <c r="H42" s="376"/>
      <c r="I42" s="376"/>
      <c r="J42" s="376"/>
      <c r="K42" s="253"/>
    </row>
    <row r="43" spans="2:11" ht="15" customHeight="1">
      <c r="B43" s="256"/>
      <c r="C43" s="257"/>
      <c r="D43" s="255"/>
      <c r="E43" s="259" t="s">
        <v>121</v>
      </c>
      <c r="F43" s="255"/>
      <c r="G43" s="376" t="s">
        <v>686</v>
      </c>
      <c r="H43" s="376"/>
      <c r="I43" s="376"/>
      <c r="J43" s="376"/>
      <c r="K43" s="253"/>
    </row>
    <row r="44" spans="2:11" ht="12.75" customHeight="1">
      <c r="B44" s="256"/>
      <c r="C44" s="257"/>
      <c r="D44" s="255"/>
      <c r="E44" s="255"/>
      <c r="F44" s="255"/>
      <c r="G44" s="255"/>
      <c r="H44" s="255"/>
      <c r="I44" s="255"/>
      <c r="J44" s="255"/>
      <c r="K44" s="253"/>
    </row>
    <row r="45" spans="2:11" ht="15" customHeight="1">
      <c r="B45" s="256"/>
      <c r="C45" s="257"/>
      <c r="D45" s="376" t="s">
        <v>687</v>
      </c>
      <c r="E45" s="376"/>
      <c r="F45" s="376"/>
      <c r="G45" s="376"/>
      <c r="H45" s="376"/>
      <c r="I45" s="376"/>
      <c r="J45" s="376"/>
      <c r="K45" s="253"/>
    </row>
    <row r="46" spans="2:11" ht="15" customHeight="1">
      <c r="B46" s="256"/>
      <c r="C46" s="257"/>
      <c r="D46" s="257"/>
      <c r="E46" s="376" t="s">
        <v>688</v>
      </c>
      <c r="F46" s="376"/>
      <c r="G46" s="376"/>
      <c r="H46" s="376"/>
      <c r="I46" s="376"/>
      <c r="J46" s="376"/>
      <c r="K46" s="253"/>
    </row>
    <row r="47" spans="2:11" ht="15" customHeight="1">
      <c r="B47" s="256"/>
      <c r="C47" s="257"/>
      <c r="D47" s="257"/>
      <c r="E47" s="376" t="s">
        <v>689</v>
      </c>
      <c r="F47" s="376"/>
      <c r="G47" s="376"/>
      <c r="H47" s="376"/>
      <c r="I47" s="376"/>
      <c r="J47" s="376"/>
      <c r="K47" s="253"/>
    </row>
    <row r="48" spans="2:11" ht="15" customHeight="1">
      <c r="B48" s="256"/>
      <c r="C48" s="257"/>
      <c r="D48" s="257"/>
      <c r="E48" s="376" t="s">
        <v>690</v>
      </c>
      <c r="F48" s="376"/>
      <c r="G48" s="376"/>
      <c r="H48" s="376"/>
      <c r="I48" s="376"/>
      <c r="J48" s="376"/>
      <c r="K48" s="253"/>
    </row>
    <row r="49" spans="2:11" ht="15" customHeight="1">
      <c r="B49" s="256"/>
      <c r="C49" s="257"/>
      <c r="D49" s="376" t="s">
        <v>691</v>
      </c>
      <c r="E49" s="376"/>
      <c r="F49" s="376"/>
      <c r="G49" s="376"/>
      <c r="H49" s="376"/>
      <c r="I49" s="376"/>
      <c r="J49" s="376"/>
      <c r="K49" s="253"/>
    </row>
    <row r="50" spans="2:11" ht="25.5" customHeight="1">
      <c r="B50" s="252"/>
      <c r="C50" s="378" t="s">
        <v>692</v>
      </c>
      <c r="D50" s="378"/>
      <c r="E50" s="378"/>
      <c r="F50" s="378"/>
      <c r="G50" s="378"/>
      <c r="H50" s="378"/>
      <c r="I50" s="378"/>
      <c r="J50" s="378"/>
      <c r="K50" s="253"/>
    </row>
    <row r="51" spans="2:11" ht="5.25" customHeight="1">
      <c r="B51" s="252"/>
      <c r="C51" s="254"/>
      <c r="D51" s="254"/>
      <c r="E51" s="254"/>
      <c r="F51" s="254"/>
      <c r="G51" s="254"/>
      <c r="H51" s="254"/>
      <c r="I51" s="254"/>
      <c r="J51" s="254"/>
      <c r="K51" s="253"/>
    </row>
    <row r="52" spans="2:11" ht="15" customHeight="1">
      <c r="B52" s="252"/>
      <c r="C52" s="376" t="s">
        <v>693</v>
      </c>
      <c r="D52" s="376"/>
      <c r="E52" s="376"/>
      <c r="F52" s="376"/>
      <c r="G52" s="376"/>
      <c r="H52" s="376"/>
      <c r="I52" s="376"/>
      <c r="J52" s="376"/>
      <c r="K52" s="253"/>
    </row>
    <row r="53" spans="2:11" ht="15" customHeight="1">
      <c r="B53" s="252"/>
      <c r="C53" s="376" t="s">
        <v>694</v>
      </c>
      <c r="D53" s="376"/>
      <c r="E53" s="376"/>
      <c r="F53" s="376"/>
      <c r="G53" s="376"/>
      <c r="H53" s="376"/>
      <c r="I53" s="376"/>
      <c r="J53" s="376"/>
      <c r="K53" s="253"/>
    </row>
    <row r="54" spans="2:11" ht="12.75" customHeight="1">
      <c r="B54" s="252"/>
      <c r="C54" s="255"/>
      <c r="D54" s="255"/>
      <c r="E54" s="255"/>
      <c r="F54" s="255"/>
      <c r="G54" s="255"/>
      <c r="H54" s="255"/>
      <c r="I54" s="255"/>
      <c r="J54" s="255"/>
      <c r="K54" s="253"/>
    </row>
    <row r="55" spans="2:11" ht="15" customHeight="1">
      <c r="B55" s="252"/>
      <c r="C55" s="376" t="s">
        <v>695</v>
      </c>
      <c r="D55" s="376"/>
      <c r="E55" s="376"/>
      <c r="F55" s="376"/>
      <c r="G55" s="376"/>
      <c r="H55" s="376"/>
      <c r="I55" s="376"/>
      <c r="J55" s="376"/>
      <c r="K55" s="253"/>
    </row>
    <row r="56" spans="2:11" ht="15" customHeight="1">
      <c r="B56" s="252"/>
      <c r="C56" s="257"/>
      <c r="D56" s="376" t="s">
        <v>696</v>
      </c>
      <c r="E56" s="376"/>
      <c r="F56" s="376"/>
      <c r="G56" s="376"/>
      <c r="H56" s="376"/>
      <c r="I56" s="376"/>
      <c r="J56" s="376"/>
      <c r="K56" s="253"/>
    </row>
    <row r="57" spans="2:11" ht="15" customHeight="1">
      <c r="B57" s="252"/>
      <c r="C57" s="257"/>
      <c r="D57" s="376" t="s">
        <v>697</v>
      </c>
      <c r="E57" s="376"/>
      <c r="F57" s="376"/>
      <c r="G57" s="376"/>
      <c r="H57" s="376"/>
      <c r="I57" s="376"/>
      <c r="J57" s="376"/>
      <c r="K57" s="253"/>
    </row>
    <row r="58" spans="2:11" ht="15" customHeight="1">
      <c r="B58" s="252"/>
      <c r="C58" s="257"/>
      <c r="D58" s="376" t="s">
        <v>698</v>
      </c>
      <c r="E58" s="376"/>
      <c r="F58" s="376"/>
      <c r="G58" s="376"/>
      <c r="H58" s="376"/>
      <c r="I58" s="376"/>
      <c r="J58" s="376"/>
      <c r="K58" s="253"/>
    </row>
    <row r="59" spans="2:11" ht="15" customHeight="1">
      <c r="B59" s="252"/>
      <c r="C59" s="257"/>
      <c r="D59" s="376" t="s">
        <v>699</v>
      </c>
      <c r="E59" s="376"/>
      <c r="F59" s="376"/>
      <c r="G59" s="376"/>
      <c r="H59" s="376"/>
      <c r="I59" s="376"/>
      <c r="J59" s="376"/>
      <c r="K59" s="253"/>
    </row>
    <row r="60" spans="2:11" ht="15" customHeight="1">
      <c r="B60" s="252"/>
      <c r="C60" s="257"/>
      <c r="D60" s="377" t="s">
        <v>700</v>
      </c>
      <c r="E60" s="377"/>
      <c r="F60" s="377"/>
      <c r="G60" s="377"/>
      <c r="H60" s="377"/>
      <c r="I60" s="377"/>
      <c r="J60" s="377"/>
      <c r="K60" s="253"/>
    </row>
    <row r="61" spans="2:11" ht="15" customHeight="1">
      <c r="B61" s="252"/>
      <c r="C61" s="257"/>
      <c r="D61" s="376" t="s">
        <v>701</v>
      </c>
      <c r="E61" s="376"/>
      <c r="F61" s="376"/>
      <c r="G61" s="376"/>
      <c r="H61" s="376"/>
      <c r="I61" s="376"/>
      <c r="J61" s="376"/>
      <c r="K61" s="253"/>
    </row>
    <row r="62" spans="2:11" ht="12.75" customHeight="1">
      <c r="B62" s="252"/>
      <c r="C62" s="257"/>
      <c r="D62" s="257"/>
      <c r="E62" s="260"/>
      <c r="F62" s="257"/>
      <c r="G62" s="257"/>
      <c r="H62" s="257"/>
      <c r="I62" s="257"/>
      <c r="J62" s="257"/>
      <c r="K62" s="253"/>
    </row>
    <row r="63" spans="2:11" ht="15" customHeight="1">
      <c r="B63" s="252"/>
      <c r="C63" s="257"/>
      <c r="D63" s="376" t="s">
        <v>702</v>
      </c>
      <c r="E63" s="376"/>
      <c r="F63" s="376"/>
      <c r="G63" s="376"/>
      <c r="H63" s="376"/>
      <c r="I63" s="376"/>
      <c r="J63" s="376"/>
      <c r="K63" s="253"/>
    </row>
    <row r="64" spans="2:11" ht="15" customHeight="1">
      <c r="B64" s="252"/>
      <c r="C64" s="257"/>
      <c r="D64" s="377" t="s">
        <v>703</v>
      </c>
      <c r="E64" s="377"/>
      <c r="F64" s="377"/>
      <c r="G64" s="377"/>
      <c r="H64" s="377"/>
      <c r="I64" s="377"/>
      <c r="J64" s="377"/>
      <c r="K64" s="253"/>
    </row>
    <row r="65" spans="2:11" ht="15" customHeight="1">
      <c r="B65" s="252"/>
      <c r="C65" s="257"/>
      <c r="D65" s="376" t="s">
        <v>704</v>
      </c>
      <c r="E65" s="376"/>
      <c r="F65" s="376"/>
      <c r="G65" s="376"/>
      <c r="H65" s="376"/>
      <c r="I65" s="376"/>
      <c r="J65" s="376"/>
      <c r="K65" s="253"/>
    </row>
    <row r="66" spans="2:11" ht="15" customHeight="1">
      <c r="B66" s="252"/>
      <c r="C66" s="257"/>
      <c r="D66" s="376" t="s">
        <v>705</v>
      </c>
      <c r="E66" s="376"/>
      <c r="F66" s="376"/>
      <c r="G66" s="376"/>
      <c r="H66" s="376"/>
      <c r="I66" s="376"/>
      <c r="J66" s="376"/>
      <c r="K66" s="253"/>
    </row>
    <row r="67" spans="2:11" ht="15" customHeight="1">
      <c r="B67" s="252"/>
      <c r="C67" s="257"/>
      <c r="D67" s="376" t="s">
        <v>706</v>
      </c>
      <c r="E67" s="376"/>
      <c r="F67" s="376"/>
      <c r="G67" s="376"/>
      <c r="H67" s="376"/>
      <c r="I67" s="376"/>
      <c r="J67" s="376"/>
      <c r="K67" s="253"/>
    </row>
    <row r="68" spans="2:11" ht="15" customHeight="1">
      <c r="B68" s="252"/>
      <c r="C68" s="257"/>
      <c r="D68" s="376" t="s">
        <v>707</v>
      </c>
      <c r="E68" s="376"/>
      <c r="F68" s="376"/>
      <c r="G68" s="376"/>
      <c r="H68" s="376"/>
      <c r="I68" s="376"/>
      <c r="J68" s="376"/>
      <c r="K68" s="253"/>
    </row>
    <row r="69" spans="2:11" ht="12.75" customHeight="1">
      <c r="B69" s="261"/>
      <c r="C69" s="262"/>
      <c r="D69" s="262"/>
      <c r="E69" s="262"/>
      <c r="F69" s="262"/>
      <c r="G69" s="262"/>
      <c r="H69" s="262"/>
      <c r="I69" s="262"/>
      <c r="J69" s="262"/>
      <c r="K69" s="263"/>
    </row>
    <row r="70" spans="2:11" ht="18.75" customHeight="1">
      <c r="B70" s="264"/>
      <c r="C70" s="264"/>
      <c r="D70" s="264"/>
      <c r="E70" s="264"/>
      <c r="F70" s="264"/>
      <c r="G70" s="264"/>
      <c r="H70" s="264"/>
      <c r="I70" s="264"/>
      <c r="J70" s="264"/>
      <c r="K70" s="265"/>
    </row>
    <row r="71" spans="2:11" ht="18.75" customHeight="1">
      <c r="B71" s="265"/>
      <c r="C71" s="265"/>
      <c r="D71" s="265"/>
      <c r="E71" s="265"/>
      <c r="F71" s="265"/>
      <c r="G71" s="265"/>
      <c r="H71" s="265"/>
      <c r="I71" s="265"/>
      <c r="J71" s="265"/>
      <c r="K71" s="265"/>
    </row>
    <row r="72" spans="2:11" ht="7.5" customHeight="1">
      <c r="B72" s="266"/>
      <c r="C72" s="267"/>
      <c r="D72" s="267"/>
      <c r="E72" s="267"/>
      <c r="F72" s="267"/>
      <c r="G72" s="267"/>
      <c r="H72" s="267"/>
      <c r="I72" s="267"/>
      <c r="J72" s="267"/>
      <c r="K72" s="268"/>
    </row>
    <row r="73" spans="2:11" ht="45" customHeight="1">
      <c r="B73" s="269"/>
      <c r="C73" s="375" t="s">
        <v>86</v>
      </c>
      <c r="D73" s="375"/>
      <c r="E73" s="375"/>
      <c r="F73" s="375"/>
      <c r="G73" s="375"/>
      <c r="H73" s="375"/>
      <c r="I73" s="375"/>
      <c r="J73" s="375"/>
      <c r="K73" s="270"/>
    </row>
    <row r="74" spans="2:11" ht="17.25" customHeight="1">
      <c r="B74" s="269"/>
      <c r="C74" s="271" t="s">
        <v>708</v>
      </c>
      <c r="D74" s="271"/>
      <c r="E74" s="271"/>
      <c r="F74" s="271" t="s">
        <v>709</v>
      </c>
      <c r="G74" s="272"/>
      <c r="H74" s="271" t="s">
        <v>117</v>
      </c>
      <c r="I74" s="271" t="s">
        <v>57</v>
      </c>
      <c r="J74" s="271" t="s">
        <v>710</v>
      </c>
      <c r="K74" s="270"/>
    </row>
    <row r="75" spans="2:11" ht="17.25" customHeight="1">
      <c r="B75" s="269"/>
      <c r="C75" s="273" t="s">
        <v>711</v>
      </c>
      <c r="D75" s="273"/>
      <c r="E75" s="273"/>
      <c r="F75" s="274" t="s">
        <v>712</v>
      </c>
      <c r="G75" s="275"/>
      <c r="H75" s="273"/>
      <c r="I75" s="273"/>
      <c r="J75" s="273" t="s">
        <v>713</v>
      </c>
      <c r="K75" s="270"/>
    </row>
    <row r="76" spans="2:11" ht="5.25" customHeight="1">
      <c r="B76" s="269"/>
      <c r="C76" s="276"/>
      <c r="D76" s="276"/>
      <c r="E76" s="276"/>
      <c r="F76" s="276"/>
      <c r="G76" s="277"/>
      <c r="H76" s="276"/>
      <c r="I76" s="276"/>
      <c r="J76" s="276"/>
      <c r="K76" s="270"/>
    </row>
    <row r="77" spans="2:11" ht="15" customHeight="1">
      <c r="B77" s="269"/>
      <c r="C77" s="259" t="s">
        <v>53</v>
      </c>
      <c r="D77" s="276"/>
      <c r="E77" s="276"/>
      <c r="F77" s="278" t="s">
        <v>714</v>
      </c>
      <c r="G77" s="277"/>
      <c r="H77" s="259" t="s">
        <v>715</v>
      </c>
      <c r="I77" s="259" t="s">
        <v>716</v>
      </c>
      <c r="J77" s="259">
        <v>20</v>
      </c>
      <c r="K77" s="270"/>
    </row>
    <row r="78" spans="2:11" ht="15" customHeight="1">
      <c r="B78" s="269"/>
      <c r="C78" s="259" t="s">
        <v>717</v>
      </c>
      <c r="D78" s="259"/>
      <c r="E78" s="259"/>
      <c r="F78" s="278" t="s">
        <v>714</v>
      </c>
      <c r="G78" s="277"/>
      <c r="H78" s="259" t="s">
        <v>718</v>
      </c>
      <c r="I78" s="259" t="s">
        <v>716</v>
      </c>
      <c r="J78" s="259">
        <v>120</v>
      </c>
      <c r="K78" s="270"/>
    </row>
    <row r="79" spans="2:11" ht="15" customHeight="1">
      <c r="B79" s="279"/>
      <c r="C79" s="259" t="s">
        <v>719</v>
      </c>
      <c r="D79" s="259"/>
      <c r="E79" s="259"/>
      <c r="F79" s="278" t="s">
        <v>720</v>
      </c>
      <c r="G79" s="277"/>
      <c r="H79" s="259" t="s">
        <v>721</v>
      </c>
      <c r="I79" s="259" t="s">
        <v>716</v>
      </c>
      <c r="J79" s="259">
        <v>50</v>
      </c>
      <c r="K79" s="270"/>
    </row>
    <row r="80" spans="2:11" ht="15" customHeight="1">
      <c r="B80" s="279"/>
      <c r="C80" s="259" t="s">
        <v>722</v>
      </c>
      <c r="D80" s="259"/>
      <c r="E80" s="259"/>
      <c r="F80" s="278" t="s">
        <v>714</v>
      </c>
      <c r="G80" s="277"/>
      <c r="H80" s="259" t="s">
        <v>723</v>
      </c>
      <c r="I80" s="259" t="s">
        <v>724</v>
      </c>
      <c r="J80" s="259"/>
      <c r="K80" s="270"/>
    </row>
    <row r="81" spans="2:11" ht="15" customHeight="1">
      <c r="B81" s="279"/>
      <c r="C81" s="280" t="s">
        <v>725</v>
      </c>
      <c r="D81" s="280"/>
      <c r="E81" s="280"/>
      <c r="F81" s="281" t="s">
        <v>720</v>
      </c>
      <c r="G81" s="280"/>
      <c r="H81" s="280" t="s">
        <v>726</v>
      </c>
      <c r="I81" s="280" t="s">
        <v>716</v>
      </c>
      <c r="J81" s="280">
        <v>15</v>
      </c>
      <c r="K81" s="270"/>
    </row>
    <row r="82" spans="2:11" ht="15" customHeight="1">
      <c r="B82" s="279"/>
      <c r="C82" s="280" t="s">
        <v>727</v>
      </c>
      <c r="D82" s="280"/>
      <c r="E82" s="280"/>
      <c r="F82" s="281" t="s">
        <v>720</v>
      </c>
      <c r="G82" s="280"/>
      <c r="H82" s="280" t="s">
        <v>728</v>
      </c>
      <c r="I82" s="280" t="s">
        <v>716</v>
      </c>
      <c r="J82" s="280">
        <v>15</v>
      </c>
      <c r="K82" s="270"/>
    </row>
    <row r="83" spans="2:11" ht="15" customHeight="1">
      <c r="B83" s="279"/>
      <c r="C83" s="280" t="s">
        <v>729</v>
      </c>
      <c r="D83" s="280"/>
      <c r="E83" s="280"/>
      <c r="F83" s="281" t="s">
        <v>720</v>
      </c>
      <c r="G83" s="280"/>
      <c r="H83" s="280" t="s">
        <v>730</v>
      </c>
      <c r="I83" s="280" t="s">
        <v>716</v>
      </c>
      <c r="J83" s="280">
        <v>20</v>
      </c>
      <c r="K83" s="270"/>
    </row>
    <row r="84" spans="2:11" ht="15" customHeight="1">
      <c r="B84" s="279"/>
      <c r="C84" s="280" t="s">
        <v>731</v>
      </c>
      <c r="D84" s="280"/>
      <c r="E84" s="280"/>
      <c r="F84" s="281" t="s">
        <v>720</v>
      </c>
      <c r="G84" s="280"/>
      <c r="H84" s="280" t="s">
        <v>732</v>
      </c>
      <c r="I84" s="280" t="s">
        <v>716</v>
      </c>
      <c r="J84" s="280">
        <v>20</v>
      </c>
      <c r="K84" s="270"/>
    </row>
    <row r="85" spans="2:11" ht="15" customHeight="1">
      <c r="B85" s="279"/>
      <c r="C85" s="259" t="s">
        <v>733</v>
      </c>
      <c r="D85" s="259"/>
      <c r="E85" s="259"/>
      <c r="F85" s="278" t="s">
        <v>720</v>
      </c>
      <c r="G85" s="277"/>
      <c r="H85" s="259" t="s">
        <v>734</v>
      </c>
      <c r="I85" s="259" t="s">
        <v>716</v>
      </c>
      <c r="J85" s="259">
        <v>50</v>
      </c>
      <c r="K85" s="270"/>
    </row>
    <row r="86" spans="2:11" ht="15" customHeight="1">
      <c r="B86" s="279"/>
      <c r="C86" s="259" t="s">
        <v>735</v>
      </c>
      <c r="D86" s="259"/>
      <c r="E86" s="259"/>
      <c r="F86" s="278" t="s">
        <v>720</v>
      </c>
      <c r="G86" s="277"/>
      <c r="H86" s="259" t="s">
        <v>736</v>
      </c>
      <c r="I86" s="259" t="s">
        <v>716</v>
      </c>
      <c r="J86" s="259">
        <v>20</v>
      </c>
      <c r="K86" s="270"/>
    </row>
    <row r="87" spans="2:11" ht="15" customHeight="1">
      <c r="B87" s="279"/>
      <c r="C87" s="259" t="s">
        <v>737</v>
      </c>
      <c r="D87" s="259"/>
      <c r="E87" s="259"/>
      <c r="F87" s="278" t="s">
        <v>720</v>
      </c>
      <c r="G87" s="277"/>
      <c r="H87" s="259" t="s">
        <v>738</v>
      </c>
      <c r="I87" s="259" t="s">
        <v>716</v>
      </c>
      <c r="J87" s="259">
        <v>20</v>
      </c>
      <c r="K87" s="270"/>
    </row>
    <row r="88" spans="2:11" ht="15" customHeight="1">
      <c r="B88" s="279"/>
      <c r="C88" s="259" t="s">
        <v>739</v>
      </c>
      <c r="D88" s="259"/>
      <c r="E88" s="259"/>
      <c r="F88" s="278" t="s">
        <v>720</v>
      </c>
      <c r="G88" s="277"/>
      <c r="H88" s="259" t="s">
        <v>740</v>
      </c>
      <c r="I88" s="259" t="s">
        <v>716</v>
      </c>
      <c r="J88" s="259">
        <v>50</v>
      </c>
      <c r="K88" s="270"/>
    </row>
    <row r="89" spans="2:11" ht="15" customHeight="1">
      <c r="B89" s="279"/>
      <c r="C89" s="259" t="s">
        <v>741</v>
      </c>
      <c r="D89" s="259"/>
      <c r="E89" s="259"/>
      <c r="F89" s="278" t="s">
        <v>720</v>
      </c>
      <c r="G89" s="277"/>
      <c r="H89" s="259" t="s">
        <v>741</v>
      </c>
      <c r="I89" s="259" t="s">
        <v>716</v>
      </c>
      <c r="J89" s="259">
        <v>50</v>
      </c>
      <c r="K89" s="270"/>
    </row>
    <row r="90" spans="2:11" ht="15" customHeight="1">
      <c r="B90" s="279"/>
      <c r="C90" s="259" t="s">
        <v>122</v>
      </c>
      <c r="D90" s="259"/>
      <c r="E90" s="259"/>
      <c r="F90" s="278" t="s">
        <v>720</v>
      </c>
      <c r="G90" s="277"/>
      <c r="H90" s="259" t="s">
        <v>742</v>
      </c>
      <c r="I90" s="259" t="s">
        <v>716</v>
      </c>
      <c r="J90" s="259">
        <v>255</v>
      </c>
      <c r="K90" s="270"/>
    </row>
    <row r="91" spans="2:11" ht="15" customHeight="1">
      <c r="B91" s="279"/>
      <c r="C91" s="259" t="s">
        <v>743</v>
      </c>
      <c r="D91" s="259"/>
      <c r="E91" s="259"/>
      <c r="F91" s="278" t="s">
        <v>714</v>
      </c>
      <c r="G91" s="277"/>
      <c r="H91" s="259" t="s">
        <v>744</v>
      </c>
      <c r="I91" s="259" t="s">
        <v>745</v>
      </c>
      <c r="J91" s="259"/>
      <c r="K91" s="270"/>
    </row>
    <row r="92" spans="2:11" ht="15" customHeight="1">
      <c r="B92" s="279"/>
      <c r="C92" s="259" t="s">
        <v>746</v>
      </c>
      <c r="D92" s="259"/>
      <c r="E92" s="259"/>
      <c r="F92" s="278" t="s">
        <v>714</v>
      </c>
      <c r="G92" s="277"/>
      <c r="H92" s="259" t="s">
        <v>747</v>
      </c>
      <c r="I92" s="259" t="s">
        <v>748</v>
      </c>
      <c r="J92" s="259"/>
      <c r="K92" s="270"/>
    </row>
    <row r="93" spans="2:11" ht="15" customHeight="1">
      <c r="B93" s="279"/>
      <c r="C93" s="259" t="s">
        <v>749</v>
      </c>
      <c r="D93" s="259"/>
      <c r="E93" s="259"/>
      <c r="F93" s="278" t="s">
        <v>714</v>
      </c>
      <c r="G93" s="277"/>
      <c r="H93" s="259" t="s">
        <v>749</v>
      </c>
      <c r="I93" s="259" t="s">
        <v>748</v>
      </c>
      <c r="J93" s="259"/>
      <c r="K93" s="270"/>
    </row>
    <row r="94" spans="2:11" ht="15" customHeight="1">
      <c r="B94" s="279"/>
      <c r="C94" s="259" t="s">
        <v>38</v>
      </c>
      <c r="D94" s="259"/>
      <c r="E94" s="259"/>
      <c r="F94" s="278" t="s">
        <v>714</v>
      </c>
      <c r="G94" s="277"/>
      <c r="H94" s="259" t="s">
        <v>750</v>
      </c>
      <c r="I94" s="259" t="s">
        <v>748</v>
      </c>
      <c r="J94" s="259"/>
      <c r="K94" s="270"/>
    </row>
    <row r="95" spans="2:11" ht="15" customHeight="1">
      <c r="B95" s="279"/>
      <c r="C95" s="259" t="s">
        <v>48</v>
      </c>
      <c r="D95" s="259"/>
      <c r="E95" s="259"/>
      <c r="F95" s="278" t="s">
        <v>714</v>
      </c>
      <c r="G95" s="277"/>
      <c r="H95" s="259" t="s">
        <v>751</v>
      </c>
      <c r="I95" s="259" t="s">
        <v>748</v>
      </c>
      <c r="J95" s="259"/>
      <c r="K95" s="270"/>
    </row>
    <row r="96" spans="2:11" ht="15" customHeight="1">
      <c r="B96" s="282"/>
      <c r="C96" s="283"/>
      <c r="D96" s="283"/>
      <c r="E96" s="283"/>
      <c r="F96" s="283"/>
      <c r="G96" s="283"/>
      <c r="H96" s="283"/>
      <c r="I96" s="283"/>
      <c r="J96" s="283"/>
      <c r="K96" s="284"/>
    </row>
    <row r="97" spans="2:11" ht="18.75" customHeight="1">
      <c r="B97" s="285"/>
      <c r="C97" s="286"/>
      <c r="D97" s="286"/>
      <c r="E97" s="286"/>
      <c r="F97" s="286"/>
      <c r="G97" s="286"/>
      <c r="H97" s="286"/>
      <c r="I97" s="286"/>
      <c r="J97" s="286"/>
      <c r="K97" s="285"/>
    </row>
    <row r="98" spans="2:11" ht="18.75" customHeight="1">
      <c r="B98" s="265"/>
      <c r="C98" s="265"/>
      <c r="D98" s="265"/>
      <c r="E98" s="265"/>
      <c r="F98" s="265"/>
      <c r="G98" s="265"/>
      <c r="H98" s="265"/>
      <c r="I98" s="265"/>
      <c r="J98" s="265"/>
      <c r="K98" s="265"/>
    </row>
    <row r="99" spans="2:11" ht="7.5" customHeight="1">
      <c r="B99" s="266"/>
      <c r="C99" s="267"/>
      <c r="D99" s="267"/>
      <c r="E99" s="267"/>
      <c r="F99" s="267"/>
      <c r="G99" s="267"/>
      <c r="H99" s="267"/>
      <c r="I99" s="267"/>
      <c r="J99" s="267"/>
      <c r="K99" s="268"/>
    </row>
    <row r="100" spans="2:11" ht="45" customHeight="1">
      <c r="B100" s="269"/>
      <c r="C100" s="375" t="s">
        <v>752</v>
      </c>
      <c r="D100" s="375"/>
      <c r="E100" s="375"/>
      <c r="F100" s="375"/>
      <c r="G100" s="375"/>
      <c r="H100" s="375"/>
      <c r="I100" s="375"/>
      <c r="J100" s="375"/>
      <c r="K100" s="270"/>
    </row>
    <row r="101" spans="2:11" ht="17.25" customHeight="1">
      <c r="B101" s="269"/>
      <c r="C101" s="271" t="s">
        <v>708</v>
      </c>
      <c r="D101" s="271"/>
      <c r="E101" s="271"/>
      <c r="F101" s="271" t="s">
        <v>709</v>
      </c>
      <c r="G101" s="272"/>
      <c r="H101" s="271" t="s">
        <v>117</v>
      </c>
      <c r="I101" s="271" t="s">
        <v>57</v>
      </c>
      <c r="J101" s="271" t="s">
        <v>710</v>
      </c>
      <c r="K101" s="270"/>
    </row>
    <row r="102" spans="2:11" ht="17.25" customHeight="1">
      <c r="B102" s="269"/>
      <c r="C102" s="273" t="s">
        <v>711</v>
      </c>
      <c r="D102" s="273"/>
      <c r="E102" s="273"/>
      <c r="F102" s="274" t="s">
        <v>712</v>
      </c>
      <c r="G102" s="275"/>
      <c r="H102" s="273"/>
      <c r="I102" s="273"/>
      <c r="J102" s="273" t="s">
        <v>713</v>
      </c>
      <c r="K102" s="270"/>
    </row>
    <row r="103" spans="2:11" ht="5.25" customHeight="1">
      <c r="B103" s="269"/>
      <c r="C103" s="271"/>
      <c r="D103" s="271"/>
      <c r="E103" s="271"/>
      <c r="F103" s="271"/>
      <c r="G103" s="287"/>
      <c r="H103" s="271"/>
      <c r="I103" s="271"/>
      <c r="J103" s="271"/>
      <c r="K103" s="270"/>
    </row>
    <row r="104" spans="2:11" ht="15" customHeight="1">
      <c r="B104" s="269"/>
      <c r="C104" s="259" t="s">
        <v>53</v>
      </c>
      <c r="D104" s="276"/>
      <c r="E104" s="276"/>
      <c r="F104" s="278" t="s">
        <v>714</v>
      </c>
      <c r="G104" s="287"/>
      <c r="H104" s="259" t="s">
        <v>753</v>
      </c>
      <c r="I104" s="259" t="s">
        <v>716</v>
      </c>
      <c r="J104" s="259">
        <v>20</v>
      </c>
      <c r="K104" s="270"/>
    </row>
    <row r="105" spans="2:11" ht="15" customHeight="1">
      <c r="B105" s="269"/>
      <c r="C105" s="259" t="s">
        <v>717</v>
      </c>
      <c r="D105" s="259"/>
      <c r="E105" s="259"/>
      <c r="F105" s="278" t="s">
        <v>714</v>
      </c>
      <c r="G105" s="259"/>
      <c r="H105" s="259" t="s">
        <v>753</v>
      </c>
      <c r="I105" s="259" t="s">
        <v>716</v>
      </c>
      <c r="J105" s="259">
        <v>120</v>
      </c>
      <c r="K105" s="270"/>
    </row>
    <row r="106" spans="2:11" ht="15" customHeight="1">
      <c r="B106" s="279"/>
      <c r="C106" s="259" t="s">
        <v>719</v>
      </c>
      <c r="D106" s="259"/>
      <c r="E106" s="259"/>
      <c r="F106" s="278" t="s">
        <v>720</v>
      </c>
      <c r="G106" s="259"/>
      <c r="H106" s="259" t="s">
        <v>753</v>
      </c>
      <c r="I106" s="259" t="s">
        <v>716</v>
      </c>
      <c r="J106" s="259">
        <v>50</v>
      </c>
      <c r="K106" s="270"/>
    </row>
    <row r="107" spans="2:11" ht="15" customHeight="1">
      <c r="B107" s="279"/>
      <c r="C107" s="259" t="s">
        <v>722</v>
      </c>
      <c r="D107" s="259"/>
      <c r="E107" s="259"/>
      <c r="F107" s="278" t="s">
        <v>714</v>
      </c>
      <c r="G107" s="259"/>
      <c r="H107" s="259" t="s">
        <v>753</v>
      </c>
      <c r="I107" s="259" t="s">
        <v>724</v>
      </c>
      <c r="J107" s="259"/>
      <c r="K107" s="270"/>
    </row>
    <row r="108" spans="2:11" ht="15" customHeight="1">
      <c r="B108" s="279"/>
      <c r="C108" s="259" t="s">
        <v>733</v>
      </c>
      <c r="D108" s="259"/>
      <c r="E108" s="259"/>
      <c r="F108" s="278" t="s">
        <v>720</v>
      </c>
      <c r="G108" s="259"/>
      <c r="H108" s="259" t="s">
        <v>753</v>
      </c>
      <c r="I108" s="259" t="s">
        <v>716</v>
      </c>
      <c r="J108" s="259">
        <v>50</v>
      </c>
      <c r="K108" s="270"/>
    </row>
    <row r="109" spans="2:11" ht="15" customHeight="1">
      <c r="B109" s="279"/>
      <c r="C109" s="259" t="s">
        <v>741</v>
      </c>
      <c r="D109" s="259"/>
      <c r="E109" s="259"/>
      <c r="F109" s="278" t="s">
        <v>720</v>
      </c>
      <c r="G109" s="259"/>
      <c r="H109" s="259" t="s">
        <v>753</v>
      </c>
      <c r="I109" s="259" t="s">
        <v>716</v>
      </c>
      <c r="J109" s="259">
        <v>50</v>
      </c>
      <c r="K109" s="270"/>
    </row>
    <row r="110" spans="2:11" ht="15" customHeight="1">
      <c r="B110" s="279"/>
      <c r="C110" s="259" t="s">
        <v>739</v>
      </c>
      <c r="D110" s="259"/>
      <c r="E110" s="259"/>
      <c r="F110" s="278" t="s">
        <v>720</v>
      </c>
      <c r="G110" s="259"/>
      <c r="H110" s="259" t="s">
        <v>753</v>
      </c>
      <c r="I110" s="259" t="s">
        <v>716</v>
      </c>
      <c r="J110" s="259">
        <v>50</v>
      </c>
      <c r="K110" s="270"/>
    </row>
    <row r="111" spans="2:11" ht="15" customHeight="1">
      <c r="B111" s="279"/>
      <c r="C111" s="259" t="s">
        <v>53</v>
      </c>
      <c r="D111" s="259"/>
      <c r="E111" s="259"/>
      <c r="F111" s="278" t="s">
        <v>714</v>
      </c>
      <c r="G111" s="259"/>
      <c r="H111" s="259" t="s">
        <v>754</v>
      </c>
      <c r="I111" s="259" t="s">
        <v>716</v>
      </c>
      <c r="J111" s="259">
        <v>20</v>
      </c>
      <c r="K111" s="270"/>
    </row>
    <row r="112" spans="2:11" ht="15" customHeight="1">
      <c r="B112" s="279"/>
      <c r="C112" s="259" t="s">
        <v>755</v>
      </c>
      <c r="D112" s="259"/>
      <c r="E112" s="259"/>
      <c r="F112" s="278" t="s">
        <v>714</v>
      </c>
      <c r="G112" s="259"/>
      <c r="H112" s="259" t="s">
        <v>756</v>
      </c>
      <c r="I112" s="259" t="s">
        <v>716</v>
      </c>
      <c r="J112" s="259">
        <v>120</v>
      </c>
      <c r="K112" s="270"/>
    </row>
    <row r="113" spans="2:11" ht="15" customHeight="1">
      <c r="B113" s="279"/>
      <c r="C113" s="259" t="s">
        <v>38</v>
      </c>
      <c r="D113" s="259"/>
      <c r="E113" s="259"/>
      <c r="F113" s="278" t="s">
        <v>714</v>
      </c>
      <c r="G113" s="259"/>
      <c r="H113" s="259" t="s">
        <v>757</v>
      </c>
      <c r="I113" s="259" t="s">
        <v>748</v>
      </c>
      <c r="J113" s="259"/>
      <c r="K113" s="270"/>
    </row>
    <row r="114" spans="2:11" ht="15" customHeight="1">
      <c r="B114" s="279"/>
      <c r="C114" s="259" t="s">
        <v>48</v>
      </c>
      <c r="D114" s="259"/>
      <c r="E114" s="259"/>
      <c r="F114" s="278" t="s">
        <v>714</v>
      </c>
      <c r="G114" s="259"/>
      <c r="H114" s="259" t="s">
        <v>758</v>
      </c>
      <c r="I114" s="259" t="s">
        <v>748</v>
      </c>
      <c r="J114" s="259"/>
      <c r="K114" s="270"/>
    </row>
    <row r="115" spans="2:11" ht="15" customHeight="1">
      <c r="B115" s="279"/>
      <c r="C115" s="259" t="s">
        <v>57</v>
      </c>
      <c r="D115" s="259"/>
      <c r="E115" s="259"/>
      <c r="F115" s="278" t="s">
        <v>714</v>
      </c>
      <c r="G115" s="259"/>
      <c r="H115" s="259" t="s">
        <v>759</v>
      </c>
      <c r="I115" s="259" t="s">
        <v>760</v>
      </c>
      <c r="J115" s="259"/>
      <c r="K115" s="270"/>
    </row>
    <row r="116" spans="2:11" ht="15" customHeight="1">
      <c r="B116" s="282"/>
      <c r="C116" s="288"/>
      <c r="D116" s="288"/>
      <c r="E116" s="288"/>
      <c r="F116" s="288"/>
      <c r="G116" s="288"/>
      <c r="H116" s="288"/>
      <c r="I116" s="288"/>
      <c r="J116" s="288"/>
      <c r="K116" s="284"/>
    </row>
    <row r="117" spans="2:11" ht="18.75" customHeight="1">
      <c r="B117" s="289"/>
      <c r="C117" s="255"/>
      <c r="D117" s="255"/>
      <c r="E117" s="255"/>
      <c r="F117" s="290"/>
      <c r="G117" s="255"/>
      <c r="H117" s="255"/>
      <c r="I117" s="255"/>
      <c r="J117" s="255"/>
      <c r="K117" s="289"/>
    </row>
    <row r="118" spans="2:11" ht="18.75" customHeight="1">
      <c r="B118" s="265"/>
      <c r="C118" s="265"/>
      <c r="D118" s="265"/>
      <c r="E118" s="265"/>
      <c r="F118" s="265"/>
      <c r="G118" s="265"/>
      <c r="H118" s="265"/>
      <c r="I118" s="265"/>
      <c r="J118" s="265"/>
      <c r="K118" s="265"/>
    </row>
    <row r="119" spans="2:11" ht="7.5" customHeight="1">
      <c r="B119" s="291"/>
      <c r="C119" s="292"/>
      <c r="D119" s="292"/>
      <c r="E119" s="292"/>
      <c r="F119" s="292"/>
      <c r="G119" s="292"/>
      <c r="H119" s="292"/>
      <c r="I119" s="292"/>
      <c r="J119" s="292"/>
      <c r="K119" s="293"/>
    </row>
    <row r="120" spans="2:11" ht="45" customHeight="1">
      <c r="B120" s="294"/>
      <c r="C120" s="374" t="s">
        <v>761</v>
      </c>
      <c r="D120" s="374"/>
      <c r="E120" s="374"/>
      <c r="F120" s="374"/>
      <c r="G120" s="374"/>
      <c r="H120" s="374"/>
      <c r="I120" s="374"/>
      <c r="J120" s="374"/>
      <c r="K120" s="295"/>
    </row>
    <row r="121" spans="2:11" ht="17.25" customHeight="1">
      <c r="B121" s="296"/>
      <c r="C121" s="271" t="s">
        <v>708</v>
      </c>
      <c r="D121" s="271"/>
      <c r="E121" s="271"/>
      <c r="F121" s="271" t="s">
        <v>709</v>
      </c>
      <c r="G121" s="272"/>
      <c r="H121" s="271" t="s">
        <v>117</v>
      </c>
      <c r="I121" s="271" t="s">
        <v>57</v>
      </c>
      <c r="J121" s="271" t="s">
        <v>710</v>
      </c>
      <c r="K121" s="297"/>
    </row>
    <row r="122" spans="2:11" ht="17.25" customHeight="1">
      <c r="B122" s="296"/>
      <c r="C122" s="273" t="s">
        <v>711</v>
      </c>
      <c r="D122" s="273"/>
      <c r="E122" s="273"/>
      <c r="F122" s="274" t="s">
        <v>712</v>
      </c>
      <c r="G122" s="275"/>
      <c r="H122" s="273"/>
      <c r="I122" s="273"/>
      <c r="J122" s="273" t="s">
        <v>713</v>
      </c>
      <c r="K122" s="297"/>
    </row>
    <row r="123" spans="2:11" ht="5.25" customHeight="1">
      <c r="B123" s="298"/>
      <c r="C123" s="276"/>
      <c r="D123" s="276"/>
      <c r="E123" s="276"/>
      <c r="F123" s="276"/>
      <c r="G123" s="259"/>
      <c r="H123" s="276"/>
      <c r="I123" s="276"/>
      <c r="J123" s="276"/>
      <c r="K123" s="299"/>
    </row>
    <row r="124" spans="2:11" ht="15" customHeight="1">
      <c r="B124" s="298"/>
      <c r="C124" s="259" t="s">
        <v>717</v>
      </c>
      <c r="D124" s="276"/>
      <c r="E124" s="276"/>
      <c r="F124" s="278" t="s">
        <v>714</v>
      </c>
      <c r="G124" s="259"/>
      <c r="H124" s="259" t="s">
        <v>753</v>
      </c>
      <c r="I124" s="259" t="s">
        <v>716</v>
      </c>
      <c r="J124" s="259">
        <v>120</v>
      </c>
      <c r="K124" s="300"/>
    </row>
    <row r="125" spans="2:11" ht="15" customHeight="1">
      <c r="B125" s="298"/>
      <c r="C125" s="259" t="s">
        <v>762</v>
      </c>
      <c r="D125" s="259"/>
      <c r="E125" s="259"/>
      <c r="F125" s="278" t="s">
        <v>714</v>
      </c>
      <c r="G125" s="259"/>
      <c r="H125" s="259" t="s">
        <v>763</v>
      </c>
      <c r="I125" s="259" t="s">
        <v>716</v>
      </c>
      <c r="J125" s="259" t="s">
        <v>764</v>
      </c>
      <c r="K125" s="300"/>
    </row>
    <row r="126" spans="2:11" ht="15" customHeight="1">
      <c r="B126" s="298"/>
      <c r="C126" s="259" t="s">
        <v>663</v>
      </c>
      <c r="D126" s="259"/>
      <c r="E126" s="259"/>
      <c r="F126" s="278" t="s">
        <v>714</v>
      </c>
      <c r="G126" s="259"/>
      <c r="H126" s="259" t="s">
        <v>765</v>
      </c>
      <c r="I126" s="259" t="s">
        <v>716</v>
      </c>
      <c r="J126" s="259" t="s">
        <v>764</v>
      </c>
      <c r="K126" s="300"/>
    </row>
    <row r="127" spans="2:11" ht="15" customHeight="1">
      <c r="B127" s="298"/>
      <c r="C127" s="259" t="s">
        <v>725</v>
      </c>
      <c r="D127" s="259"/>
      <c r="E127" s="259"/>
      <c r="F127" s="278" t="s">
        <v>720</v>
      </c>
      <c r="G127" s="259"/>
      <c r="H127" s="259" t="s">
        <v>726</v>
      </c>
      <c r="I127" s="259" t="s">
        <v>716</v>
      </c>
      <c r="J127" s="259">
        <v>15</v>
      </c>
      <c r="K127" s="300"/>
    </row>
    <row r="128" spans="2:11" ht="15" customHeight="1">
      <c r="B128" s="298"/>
      <c r="C128" s="280" t="s">
        <v>727</v>
      </c>
      <c r="D128" s="280"/>
      <c r="E128" s="280"/>
      <c r="F128" s="281" t="s">
        <v>720</v>
      </c>
      <c r="G128" s="280"/>
      <c r="H128" s="280" t="s">
        <v>728</v>
      </c>
      <c r="I128" s="280" t="s">
        <v>716</v>
      </c>
      <c r="J128" s="280">
        <v>15</v>
      </c>
      <c r="K128" s="300"/>
    </row>
    <row r="129" spans="2:11" ht="15" customHeight="1">
      <c r="B129" s="298"/>
      <c r="C129" s="280" t="s">
        <v>729</v>
      </c>
      <c r="D129" s="280"/>
      <c r="E129" s="280"/>
      <c r="F129" s="281" t="s">
        <v>720</v>
      </c>
      <c r="G129" s="280"/>
      <c r="H129" s="280" t="s">
        <v>730</v>
      </c>
      <c r="I129" s="280" t="s">
        <v>716</v>
      </c>
      <c r="J129" s="280">
        <v>20</v>
      </c>
      <c r="K129" s="300"/>
    </row>
    <row r="130" spans="2:11" ht="15" customHeight="1">
      <c r="B130" s="298"/>
      <c r="C130" s="280" t="s">
        <v>731</v>
      </c>
      <c r="D130" s="280"/>
      <c r="E130" s="280"/>
      <c r="F130" s="281" t="s">
        <v>720</v>
      </c>
      <c r="G130" s="280"/>
      <c r="H130" s="280" t="s">
        <v>732</v>
      </c>
      <c r="I130" s="280" t="s">
        <v>716</v>
      </c>
      <c r="J130" s="280">
        <v>20</v>
      </c>
      <c r="K130" s="300"/>
    </row>
    <row r="131" spans="2:11" ht="15" customHeight="1">
      <c r="B131" s="298"/>
      <c r="C131" s="259" t="s">
        <v>719</v>
      </c>
      <c r="D131" s="259"/>
      <c r="E131" s="259"/>
      <c r="F131" s="278" t="s">
        <v>720</v>
      </c>
      <c r="G131" s="259"/>
      <c r="H131" s="259" t="s">
        <v>753</v>
      </c>
      <c r="I131" s="259" t="s">
        <v>716</v>
      </c>
      <c r="J131" s="259">
        <v>50</v>
      </c>
      <c r="K131" s="300"/>
    </row>
    <row r="132" spans="2:11" ht="15" customHeight="1">
      <c r="B132" s="298"/>
      <c r="C132" s="259" t="s">
        <v>733</v>
      </c>
      <c r="D132" s="259"/>
      <c r="E132" s="259"/>
      <c r="F132" s="278" t="s">
        <v>720</v>
      </c>
      <c r="G132" s="259"/>
      <c r="H132" s="259" t="s">
        <v>753</v>
      </c>
      <c r="I132" s="259" t="s">
        <v>716</v>
      </c>
      <c r="J132" s="259">
        <v>50</v>
      </c>
      <c r="K132" s="300"/>
    </row>
    <row r="133" spans="2:11" ht="15" customHeight="1">
      <c r="B133" s="298"/>
      <c r="C133" s="259" t="s">
        <v>739</v>
      </c>
      <c r="D133" s="259"/>
      <c r="E133" s="259"/>
      <c r="F133" s="278" t="s">
        <v>720</v>
      </c>
      <c r="G133" s="259"/>
      <c r="H133" s="259" t="s">
        <v>753</v>
      </c>
      <c r="I133" s="259" t="s">
        <v>716</v>
      </c>
      <c r="J133" s="259">
        <v>50</v>
      </c>
      <c r="K133" s="300"/>
    </row>
    <row r="134" spans="2:11" ht="15" customHeight="1">
      <c r="B134" s="298"/>
      <c r="C134" s="259" t="s">
        <v>741</v>
      </c>
      <c r="D134" s="259"/>
      <c r="E134" s="259"/>
      <c r="F134" s="278" t="s">
        <v>720</v>
      </c>
      <c r="G134" s="259"/>
      <c r="H134" s="259" t="s">
        <v>753</v>
      </c>
      <c r="I134" s="259" t="s">
        <v>716</v>
      </c>
      <c r="J134" s="259">
        <v>50</v>
      </c>
      <c r="K134" s="300"/>
    </row>
    <row r="135" spans="2:11" ht="15" customHeight="1">
      <c r="B135" s="298"/>
      <c r="C135" s="259" t="s">
        <v>122</v>
      </c>
      <c r="D135" s="259"/>
      <c r="E135" s="259"/>
      <c r="F135" s="278" t="s">
        <v>720</v>
      </c>
      <c r="G135" s="259"/>
      <c r="H135" s="259" t="s">
        <v>766</v>
      </c>
      <c r="I135" s="259" t="s">
        <v>716</v>
      </c>
      <c r="J135" s="259">
        <v>255</v>
      </c>
      <c r="K135" s="300"/>
    </row>
    <row r="136" spans="2:11" ht="15" customHeight="1">
      <c r="B136" s="298"/>
      <c r="C136" s="259" t="s">
        <v>743</v>
      </c>
      <c r="D136" s="259"/>
      <c r="E136" s="259"/>
      <c r="F136" s="278" t="s">
        <v>714</v>
      </c>
      <c r="G136" s="259"/>
      <c r="H136" s="259" t="s">
        <v>767</v>
      </c>
      <c r="I136" s="259" t="s">
        <v>745</v>
      </c>
      <c r="J136" s="259"/>
      <c r="K136" s="300"/>
    </row>
    <row r="137" spans="2:11" ht="15" customHeight="1">
      <c r="B137" s="298"/>
      <c r="C137" s="259" t="s">
        <v>746</v>
      </c>
      <c r="D137" s="259"/>
      <c r="E137" s="259"/>
      <c r="F137" s="278" t="s">
        <v>714</v>
      </c>
      <c r="G137" s="259"/>
      <c r="H137" s="259" t="s">
        <v>768</v>
      </c>
      <c r="I137" s="259" t="s">
        <v>748</v>
      </c>
      <c r="J137" s="259"/>
      <c r="K137" s="300"/>
    </row>
    <row r="138" spans="2:11" ht="15" customHeight="1">
      <c r="B138" s="298"/>
      <c r="C138" s="259" t="s">
        <v>749</v>
      </c>
      <c r="D138" s="259"/>
      <c r="E138" s="259"/>
      <c r="F138" s="278" t="s">
        <v>714</v>
      </c>
      <c r="G138" s="259"/>
      <c r="H138" s="259" t="s">
        <v>749</v>
      </c>
      <c r="I138" s="259" t="s">
        <v>748</v>
      </c>
      <c r="J138" s="259"/>
      <c r="K138" s="300"/>
    </row>
    <row r="139" spans="2:11" ht="15" customHeight="1">
      <c r="B139" s="298"/>
      <c r="C139" s="259" t="s">
        <v>38</v>
      </c>
      <c r="D139" s="259"/>
      <c r="E139" s="259"/>
      <c r="F139" s="278" t="s">
        <v>714</v>
      </c>
      <c r="G139" s="259"/>
      <c r="H139" s="259" t="s">
        <v>769</v>
      </c>
      <c r="I139" s="259" t="s">
        <v>748</v>
      </c>
      <c r="J139" s="259"/>
      <c r="K139" s="300"/>
    </row>
    <row r="140" spans="2:11" ht="15" customHeight="1">
      <c r="B140" s="298"/>
      <c r="C140" s="259" t="s">
        <v>770</v>
      </c>
      <c r="D140" s="259"/>
      <c r="E140" s="259"/>
      <c r="F140" s="278" t="s">
        <v>714</v>
      </c>
      <c r="G140" s="259"/>
      <c r="H140" s="259" t="s">
        <v>771</v>
      </c>
      <c r="I140" s="259" t="s">
        <v>748</v>
      </c>
      <c r="J140" s="259"/>
      <c r="K140" s="300"/>
    </row>
    <row r="141" spans="2:11" ht="15" customHeight="1">
      <c r="B141" s="301"/>
      <c r="C141" s="302"/>
      <c r="D141" s="302"/>
      <c r="E141" s="302"/>
      <c r="F141" s="302"/>
      <c r="G141" s="302"/>
      <c r="H141" s="302"/>
      <c r="I141" s="302"/>
      <c r="J141" s="302"/>
      <c r="K141" s="303"/>
    </row>
    <row r="142" spans="2:11" ht="18.75" customHeight="1">
      <c r="B142" s="255"/>
      <c r="C142" s="255"/>
      <c r="D142" s="255"/>
      <c r="E142" s="255"/>
      <c r="F142" s="290"/>
      <c r="G142" s="255"/>
      <c r="H142" s="255"/>
      <c r="I142" s="255"/>
      <c r="J142" s="255"/>
      <c r="K142" s="255"/>
    </row>
    <row r="143" spans="2:11" ht="18.75" customHeight="1">
      <c r="B143" s="265"/>
      <c r="C143" s="265"/>
      <c r="D143" s="265"/>
      <c r="E143" s="265"/>
      <c r="F143" s="265"/>
      <c r="G143" s="265"/>
      <c r="H143" s="265"/>
      <c r="I143" s="265"/>
      <c r="J143" s="265"/>
      <c r="K143" s="265"/>
    </row>
    <row r="144" spans="2:11" ht="7.5" customHeight="1">
      <c r="B144" s="266"/>
      <c r="C144" s="267"/>
      <c r="D144" s="267"/>
      <c r="E144" s="267"/>
      <c r="F144" s="267"/>
      <c r="G144" s="267"/>
      <c r="H144" s="267"/>
      <c r="I144" s="267"/>
      <c r="J144" s="267"/>
      <c r="K144" s="268"/>
    </row>
    <row r="145" spans="2:11" ht="45" customHeight="1">
      <c r="B145" s="269"/>
      <c r="C145" s="375" t="s">
        <v>772</v>
      </c>
      <c r="D145" s="375"/>
      <c r="E145" s="375"/>
      <c r="F145" s="375"/>
      <c r="G145" s="375"/>
      <c r="H145" s="375"/>
      <c r="I145" s="375"/>
      <c r="J145" s="375"/>
      <c r="K145" s="270"/>
    </row>
    <row r="146" spans="2:11" ht="17.25" customHeight="1">
      <c r="B146" s="269"/>
      <c r="C146" s="271" t="s">
        <v>708</v>
      </c>
      <c r="D146" s="271"/>
      <c r="E146" s="271"/>
      <c r="F146" s="271" t="s">
        <v>709</v>
      </c>
      <c r="G146" s="272"/>
      <c r="H146" s="271" t="s">
        <v>117</v>
      </c>
      <c r="I146" s="271" t="s">
        <v>57</v>
      </c>
      <c r="J146" s="271" t="s">
        <v>710</v>
      </c>
      <c r="K146" s="270"/>
    </row>
    <row r="147" spans="2:11" ht="17.25" customHeight="1">
      <c r="B147" s="269"/>
      <c r="C147" s="273" t="s">
        <v>711</v>
      </c>
      <c r="D147" s="273"/>
      <c r="E147" s="273"/>
      <c r="F147" s="274" t="s">
        <v>712</v>
      </c>
      <c r="G147" s="275"/>
      <c r="H147" s="273"/>
      <c r="I147" s="273"/>
      <c r="J147" s="273" t="s">
        <v>713</v>
      </c>
      <c r="K147" s="270"/>
    </row>
    <row r="148" spans="2:11" ht="5.25" customHeight="1">
      <c r="B148" s="279"/>
      <c r="C148" s="276"/>
      <c r="D148" s="276"/>
      <c r="E148" s="276"/>
      <c r="F148" s="276"/>
      <c r="G148" s="277"/>
      <c r="H148" s="276"/>
      <c r="I148" s="276"/>
      <c r="J148" s="276"/>
      <c r="K148" s="300"/>
    </row>
    <row r="149" spans="2:11" ht="15" customHeight="1">
      <c r="B149" s="279"/>
      <c r="C149" s="304" t="s">
        <v>717</v>
      </c>
      <c r="D149" s="259"/>
      <c r="E149" s="259"/>
      <c r="F149" s="305" t="s">
        <v>714</v>
      </c>
      <c r="G149" s="259"/>
      <c r="H149" s="304" t="s">
        <v>753</v>
      </c>
      <c r="I149" s="304" t="s">
        <v>716</v>
      </c>
      <c r="J149" s="304">
        <v>120</v>
      </c>
      <c r="K149" s="300"/>
    </row>
    <row r="150" spans="2:11" ht="15" customHeight="1">
      <c r="B150" s="279"/>
      <c r="C150" s="304" t="s">
        <v>762</v>
      </c>
      <c r="D150" s="259"/>
      <c r="E150" s="259"/>
      <c r="F150" s="305" t="s">
        <v>714</v>
      </c>
      <c r="G150" s="259"/>
      <c r="H150" s="304" t="s">
        <v>773</v>
      </c>
      <c r="I150" s="304" t="s">
        <v>716</v>
      </c>
      <c r="J150" s="304" t="s">
        <v>764</v>
      </c>
      <c r="K150" s="300"/>
    </row>
    <row r="151" spans="2:11" ht="15" customHeight="1">
      <c r="B151" s="279"/>
      <c r="C151" s="304" t="s">
        <v>663</v>
      </c>
      <c r="D151" s="259"/>
      <c r="E151" s="259"/>
      <c r="F151" s="305" t="s">
        <v>714</v>
      </c>
      <c r="G151" s="259"/>
      <c r="H151" s="304" t="s">
        <v>774</v>
      </c>
      <c r="I151" s="304" t="s">
        <v>716</v>
      </c>
      <c r="J151" s="304" t="s">
        <v>764</v>
      </c>
      <c r="K151" s="300"/>
    </row>
    <row r="152" spans="2:11" ht="15" customHeight="1">
      <c r="B152" s="279"/>
      <c r="C152" s="304" t="s">
        <v>719</v>
      </c>
      <c r="D152" s="259"/>
      <c r="E152" s="259"/>
      <c r="F152" s="305" t="s">
        <v>720</v>
      </c>
      <c r="G152" s="259"/>
      <c r="H152" s="304" t="s">
        <v>753</v>
      </c>
      <c r="I152" s="304" t="s">
        <v>716</v>
      </c>
      <c r="J152" s="304">
        <v>50</v>
      </c>
      <c r="K152" s="300"/>
    </row>
    <row r="153" spans="2:11" ht="15" customHeight="1">
      <c r="B153" s="279"/>
      <c r="C153" s="304" t="s">
        <v>722</v>
      </c>
      <c r="D153" s="259"/>
      <c r="E153" s="259"/>
      <c r="F153" s="305" t="s">
        <v>714</v>
      </c>
      <c r="G153" s="259"/>
      <c r="H153" s="304" t="s">
        <v>753</v>
      </c>
      <c r="I153" s="304" t="s">
        <v>724</v>
      </c>
      <c r="J153" s="304"/>
      <c r="K153" s="300"/>
    </row>
    <row r="154" spans="2:11" ht="15" customHeight="1">
      <c r="B154" s="279"/>
      <c r="C154" s="304" t="s">
        <v>733</v>
      </c>
      <c r="D154" s="259"/>
      <c r="E154" s="259"/>
      <c r="F154" s="305" t="s">
        <v>720</v>
      </c>
      <c r="G154" s="259"/>
      <c r="H154" s="304" t="s">
        <v>753</v>
      </c>
      <c r="I154" s="304" t="s">
        <v>716</v>
      </c>
      <c r="J154" s="304">
        <v>50</v>
      </c>
      <c r="K154" s="300"/>
    </row>
    <row r="155" spans="2:11" ht="15" customHeight="1">
      <c r="B155" s="279"/>
      <c r="C155" s="304" t="s">
        <v>741</v>
      </c>
      <c r="D155" s="259"/>
      <c r="E155" s="259"/>
      <c r="F155" s="305" t="s">
        <v>720</v>
      </c>
      <c r="G155" s="259"/>
      <c r="H155" s="304" t="s">
        <v>753</v>
      </c>
      <c r="I155" s="304" t="s">
        <v>716</v>
      </c>
      <c r="J155" s="304">
        <v>50</v>
      </c>
      <c r="K155" s="300"/>
    </row>
    <row r="156" spans="2:11" ht="15" customHeight="1">
      <c r="B156" s="279"/>
      <c r="C156" s="304" t="s">
        <v>739</v>
      </c>
      <c r="D156" s="259"/>
      <c r="E156" s="259"/>
      <c r="F156" s="305" t="s">
        <v>720</v>
      </c>
      <c r="G156" s="259"/>
      <c r="H156" s="304" t="s">
        <v>753</v>
      </c>
      <c r="I156" s="304" t="s">
        <v>716</v>
      </c>
      <c r="J156" s="304">
        <v>50</v>
      </c>
      <c r="K156" s="300"/>
    </row>
    <row r="157" spans="2:11" ht="15" customHeight="1">
      <c r="B157" s="279"/>
      <c r="C157" s="304" t="s">
        <v>91</v>
      </c>
      <c r="D157" s="259"/>
      <c r="E157" s="259"/>
      <c r="F157" s="305" t="s">
        <v>714</v>
      </c>
      <c r="G157" s="259"/>
      <c r="H157" s="304" t="s">
        <v>775</v>
      </c>
      <c r="I157" s="304" t="s">
        <v>716</v>
      </c>
      <c r="J157" s="304" t="s">
        <v>776</v>
      </c>
      <c r="K157" s="300"/>
    </row>
    <row r="158" spans="2:11" ht="15" customHeight="1">
      <c r="B158" s="279"/>
      <c r="C158" s="304" t="s">
        <v>777</v>
      </c>
      <c r="D158" s="259"/>
      <c r="E158" s="259"/>
      <c r="F158" s="305" t="s">
        <v>714</v>
      </c>
      <c r="G158" s="259"/>
      <c r="H158" s="304" t="s">
        <v>778</v>
      </c>
      <c r="I158" s="304" t="s">
        <v>748</v>
      </c>
      <c r="J158" s="304"/>
      <c r="K158" s="300"/>
    </row>
    <row r="159" spans="2:11" ht="15" customHeight="1">
      <c r="B159" s="306"/>
      <c r="C159" s="288"/>
      <c r="D159" s="288"/>
      <c r="E159" s="288"/>
      <c r="F159" s="288"/>
      <c r="G159" s="288"/>
      <c r="H159" s="288"/>
      <c r="I159" s="288"/>
      <c r="J159" s="288"/>
      <c r="K159" s="307"/>
    </row>
    <row r="160" spans="2:11" ht="18.75" customHeight="1">
      <c r="B160" s="255"/>
      <c r="C160" s="259"/>
      <c r="D160" s="259"/>
      <c r="E160" s="259"/>
      <c r="F160" s="278"/>
      <c r="G160" s="259"/>
      <c r="H160" s="259"/>
      <c r="I160" s="259"/>
      <c r="J160" s="259"/>
      <c r="K160" s="255"/>
    </row>
    <row r="161" spans="2:11" ht="18.75" customHeight="1">
      <c r="B161" s="265"/>
      <c r="C161" s="265"/>
      <c r="D161" s="265"/>
      <c r="E161" s="265"/>
      <c r="F161" s="265"/>
      <c r="G161" s="265"/>
      <c r="H161" s="265"/>
      <c r="I161" s="265"/>
      <c r="J161" s="265"/>
      <c r="K161" s="265"/>
    </row>
    <row r="162" spans="2:11" ht="7.5" customHeight="1">
      <c r="B162" s="247"/>
      <c r="C162" s="248"/>
      <c r="D162" s="248"/>
      <c r="E162" s="248"/>
      <c r="F162" s="248"/>
      <c r="G162" s="248"/>
      <c r="H162" s="248"/>
      <c r="I162" s="248"/>
      <c r="J162" s="248"/>
      <c r="K162" s="249"/>
    </row>
    <row r="163" spans="2:11" ht="45" customHeight="1">
      <c r="B163" s="250"/>
      <c r="C163" s="374" t="s">
        <v>779</v>
      </c>
      <c r="D163" s="374"/>
      <c r="E163" s="374"/>
      <c r="F163" s="374"/>
      <c r="G163" s="374"/>
      <c r="H163" s="374"/>
      <c r="I163" s="374"/>
      <c r="J163" s="374"/>
      <c r="K163" s="251"/>
    </row>
    <row r="164" spans="2:11" ht="17.25" customHeight="1">
      <c r="B164" s="250"/>
      <c r="C164" s="271" t="s">
        <v>708</v>
      </c>
      <c r="D164" s="271"/>
      <c r="E164" s="271"/>
      <c r="F164" s="271" t="s">
        <v>709</v>
      </c>
      <c r="G164" s="308"/>
      <c r="H164" s="309" t="s">
        <v>117</v>
      </c>
      <c r="I164" s="309" t="s">
        <v>57</v>
      </c>
      <c r="J164" s="271" t="s">
        <v>710</v>
      </c>
      <c r="K164" s="251"/>
    </row>
    <row r="165" spans="2:11" ht="17.25" customHeight="1">
      <c r="B165" s="252"/>
      <c r="C165" s="273" t="s">
        <v>711</v>
      </c>
      <c r="D165" s="273"/>
      <c r="E165" s="273"/>
      <c r="F165" s="274" t="s">
        <v>712</v>
      </c>
      <c r="G165" s="310"/>
      <c r="H165" s="311"/>
      <c r="I165" s="311"/>
      <c r="J165" s="273" t="s">
        <v>713</v>
      </c>
      <c r="K165" s="253"/>
    </row>
    <row r="166" spans="2:11" ht="5.25" customHeight="1">
      <c r="B166" s="279"/>
      <c r="C166" s="276"/>
      <c r="D166" s="276"/>
      <c r="E166" s="276"/>
      <c r="F166" s="276"/>
      <c r="G166" s="277"/>
      <c r="H166" s="276"/>
      <c r="I166" s="276"/>
      <c r="J166" s="276"/>
      <c r="K166" s="300"/>
    </row>
    <row r="167" spans="2:11" ht="15" customHeight="1">
      <c r="B167" s="279"/>
      <c r="C167" s="259" t="s">
        <v>717</v>
      </c>
      <c r="D167" s="259"/>
      <c r="E167" s="259"/>
      <c r="F167" s="278" t="s">
        <v>714</v>
      </c>
      <c r="G167" s="259"/>
      <c r="H167" s="259" t="s">
        <v>753</v>
      </c>
      <c r="I167" s="259" t="s">
        <v>716</v>
      </c>
      <c r="J167" s="259">
        <v>120</v>
      </c>
      <c r="K167" s="300"/>
    </row>
    <row r="168" spans="2:11" ht="15" customHeight="1">
      <c r="B168" s="279"/>
      <c r="C168" s="259" t="s">
        <v>762</v>
      </c>
      <c r="D168" s="259"/>
      <c r="E168" s="259"/>
      <c r="F168" s="278" t="s">
        <v>714</v>
      </c>
      <c r="G168" s="259"/>
      <c r="H168" s="259" t="s">
        <v>763</v>
      </c>
      <c r="I168" s="259" t="s">
        <v>716</v>
      </c>
      <c r="J168" s="259" t="s">
        <v>764</v>
      </c>
      <c r="K168" s="300"/>
    </row>
    <row r="169" spans="2:11" ht="15" customHeight="1">
      <c r="B169" s="279"/>
      <c r="C169" s="259" t="s">
        <v>663</v>
      </c>
      <c r="D169" s="259"/>
      <c r="E169" s="259"/>
      <c r="F169" s="278" t="s">
        <v>714</v>
      </c>
      <c r="G169" s="259"/>
      <c r="H169" s="259" t="s">
        <v>780</v>
      </c>
      <c r="I169" s="259" t="s">
        <v>716</v>
      </c>
      <c r="J169" s="259" t="s">
        <v>764</v>
      </c>
      <c r="K169" s="300"/>
    </row>
    <row r="170" spans="2:11" ht="15" customHeight="1">
      <c r="B170" s="279"/>
      <c r="C170" s="259" t="s">
        <v>719</v>
      </c>
      <c r="D170" s="259"/>
      <c r="E170" s="259"/>
      <c r="F170" s="278" t="s">
        <v>720</v>
      </c>
      <c r="G170" s="259"/>
      <c r="H170" s="259" t="s">
        <v>780</v>
      </c>
      <c r="I170" s="259" t="s">
        <v>716</v>
      </c>
      <c r="J170" s="259">
        <v>50</v>
      </c>
      <c r="K170" s="300"/>
    </row>
    <row r="171" spans="2:11" ht="15" customHeight="1">
      <c r="B171" s="279"/>
      <c r="C171" s="259" t="s">
        <v>722</v>
      </c>
      <c r="D171" s="259"/>
      <c r="E171" s="259"/>
      <c r="F171" s="278" t="s">
        <v>714</v>
      </c>
      <c r="G171" s="259"/>
      <c r="H171" s="259" t="s">
        <v>780</v>
      </c>
      <c r="I171" s="259" t="s">
        <v>724</v>
      </c>
      <c r="J171" s="259"/>
      <c r="K171" s="300"/>
    </row>
    <row r="172" spans="2:11" ht="15" customHeight="1">
      <c r="B172" s="279"/>
      <c r="C172" s="259" t="s">
        <v>733</v>
      </c>
      <c r="D172" s="259"/>
      <c r="E172" s="259"/>
      <c r="F172" s="278" t="s">
        <v>720</v>
      </c>
      <c r="G172" s="259"/>
      <c r="H172" s="259" t="s">
        <v>780</v>
      </c>
      <c r="I172" s="259" t="s">
        <v>716</v>
      </c>
      <c r="J172" s="259">
        <v>50</v>
      </c>
      <c r="K172" s="300"/>
    </row>
    <row r="173" spans="2:11" ht="15" customHeight="1">
      <c r="B173" s="279"/>
      <c r="C173" s="259" t="s">
        <v>741</v>
      </c>
      <c r="D173" s="259"/>
      <c r="E173" s="259"/>
      <c r="F173" s="278" t="s">
        <v>720</v>
      </c>
      <c r="G173" s="259"/>
      <c r="H173" s="259" t="s">
        <v>780</v>
      </c>
      <c r="I173" s="259" t="s">
        <v>716</v>
      </c>
      <c r="J173" s="259">
        <v>50</v>
      </c>
      <c r="K173" s="300"/>
    </row>
    <row r="174" spans="2:11" ht="15" customHeight="1">
      <c r="B174" s="279"/>
      <c r="C174" s="259" t="s">
        <v>739</v>
      </c>
      <c r="D174" s="259"/>
      <c r="E174" s="259"/>
      <c r="F174" s="278" t="s">
        <v>720</v>
      </c>
      <c r="G174" s="259"/>
      <c r="H174" s="259" t="s">
        <v>780</v>
      </c>
      <c r="I174" s="259" t="s">
        <v>716</v>
      </c>
      <c r="J174" s="259">
        <v>50</v>
      </c>
      <c r="K174" s="300"/>
    </row>
    <row r="175" spans="2:11" ht="15" customHeight="1">
      <c r="B175" s="279"/>
      <c r="C175" s="259" t="s">
        <v>116</v>
      </c>
      <c r="D175" s="259"/>
      <c r="E175" s="259"/>
      <c r="F175" s="278" t="s">
        <v>714</v>
      </c>
      <c r="G175" s="259"/>
      <c r="H175" s="259" t="s">
        <v>781</v>
      </c>
      <c r="I175" s="259" t="s">
        <v>782</v>
      </c>
      <c r="J175" s="259"/>
      <c r="K175" s="300"/>
    </row>
    <row r="176" spans="2:11" ht="15" customHeight="1">
      <c r="B176" s="279"/>
      <c r="C176" s="259" t="s">
        <v>57</v>
      </c>
      <c r="D176" s="259"/>
      <c r="E176" s="259"/>
      <c r="F176" s="278" t="s">
        <v>714</v>
      </c>
      <c r="G176" s="259"/>
      <c r="H176" s="259" t="s">
        <v>783</v>
      </c>
      <c r="I176" s="259" t="s">
        <v>784</v>
      </c>
      <c r="J176" s="259">
        <v>1</v>
      </c>
      <c r="K176" s="300"/>
    </row>
    <row r="177" spans="2:11" ht="15" customHeight="1">
      <c r="B177" s="279"/>
      <c r="C177" s="259" t="s">
        <v>53</v>
      </c>
      <c r="D177" s="259"/>
      <c r="E177" s="259"/>
      <c r="F177" s="278" t="s">
        <v>714</v>
      </c>
      <c r="G177" s="259"/>
      <c r="H177" s="259" t="s">
        <v>785</v>
      </c>
      <c r="I177" s="259" t="s">
        <v>716</v>
      </c>
      <c r="J177" s="259">
        <v>20</v>
      </c>
      <c r="K177" s="300"/>
    </row>
    <row r="178" spans="2:11" ht="15" customHeight="1">
      <c r="B178" s="279"/>
      <c r="C178" s="259" t="s">
        <v>117</v>
      </c>
      <c r="D178" s="259"/>
      <c r="E178" s="259"/>
      <c r="F178" s="278" t="s">
        <v>714</v>
      </c>
      <c r="G178" s="259"/>
      <c r="H178" s="259" t="s">
        <v>786</v>
      </c>
      <c r="I178" s="259" t="s">
        <v>716</v>
      </c>
      <c r="J178" s="259">
        <v>255</v>
      </c>
      <c r="K178" s="300"/>
    </row>
    <row r="179" spans="2:11" ht="15" customHeight="1">
      <c r="B179" s="279"/>
      <c r="C179" s="259" t="s">
        <v>118</v>
      </c>
      <c r="D179" s="259"/>
      <c r="E179" s="259"/>
      <c r="F179" s="278" t="s">
        <v>714</v>
      </c>
      <c r="G179" s="259"/>
      <c r="H179" s="259" t="s">
        <v>679</v>
      </c>
      <c r="I179" s="259" t="s">
        <v>716</v>
      </c>
      <c r="J179" s="259">
        <v>10</v>
      </c>
      <c r="K179" s="300"/>
    </row>
    <row r="180" spans="2:11" ht="15" customHeight="1">
      <c r="B180" s="279"/>
      <c r="C180" s="259" t="s">
        <v>119</v>
      </c>
      <c r="D180" s="259"/>
      <c r="E180" s="259"/>
      <c r="F180" s="278" t="s">
        <v>714</v>
      </c>
      <c r="G180" s="259"/>
      <c r="H180" s="259" t="s">
        <v>787</v>
      </c>
      <c r="I180" s="259" t="s">
        <v>748</v>
      </c>
      <c r="J180" s="259"/>
      <c r="K180" s="300"/>
    </row>
    <row r="181" spans="2:11" ht="15" customHeight="1">
      <c r="B181" s="279"/>
      <c r="C181" s="259" t="s">
        <v>788</v>
      </c>
      <c r="D181" s="259"/>
      <c r="E181" s="259"/>
      <c r="F181" s="278" t="s">
        <v>714</v>
      </c>
      <c r="G181" s="259"/>
      <c r="H181" s="259" t="s">
        <v>789</v>
      </c>
      <c r="I181" s="259" t="s">
        <v>748</v>
      </c>
      <c r="J181" s="259"/>
      <c r="K181" s="300"/>
    </row>
    <row r="182" spans="2:11" ht="15" customHeight="1">
      <c r="B182" s="279"/>
      <c r="C182" s="259" t="s">
        <v>777</v>
      </c>
      <c r="D182" s="259"/>
      <c r="E182" s="259"/>
      <c r="F182" s="278" t="s">
        <v>714</v>
      </c>
      <c r="G182" s="259"/>
      <c r="H182" s="259" t="s">
        <v>790</v>
      </c>
      <c r="I182" s="259" t="s">
        <v>748</v>
      </c>
      <c r="J182" s="259"/>
      <c r="K182" s="300"/>
    </row>
    <row r="183" spans="2:11" ht="15" customHeight="1">
      <c r="B183" s="279"/>
      <c r="C183" s="259" t="s">
        <v>121</v>
      </c>
      <c r="D183" s="259"/>
      <c r="E183" s="259"/>
      <c r="F183" s="278" t="s">
        <v>720</v>
      </c>
      <c r="G183" s="259"/>
      <c r="H183" s="259" t="s">
        <v>791</v>
      </c>
      <c r="I183" s="259" t="s">
        <v>716</v>
      </c>
      <c r="J183" s="259">
        <v>50</v>
      </c>
      <c r="K183" s="300"/>
    </row>
    <row r="184" spans="2:11" ht="15" customHeight="1">
      <c r="B184" s="279"/>
      <c r="C184" s="259" t="s">
        <v>792</v>
      </c>
      <c r="D184" s="259"/>
      <c r="E184" s="259"/>
      <c r="F184" s="278" t="s">
        <v>720</v>
      </c>
      <c r="G184" s="259"/>
      <c r="H184" s="259" t="s">
        <v>793</v>
      </c>
      <c r="I184" s="259" t="s">
        <v>794</v>
      </c>
      <c r="J184" s="259"/>
      <c r="K184" s="300"/>
    </row>
    <row r="185" spans="2:11" ht="15" customHeight="1">
      <c r="B185" s="279"/>
      <c r="C185" s="259" t="s">
        <v>795</v>
      </c>
      <c r="D185" s="259"/>
      <c r="E185" s="259"/>
      <c r="F185" s="278" t="s">
        <v>720</v>
      </c>
      <c r="G185" s="259"/>
      <c r="H185" s="259" t="s">
        <v>796</v>
      </c>
      <c r="I185" s="259" t="s">
        <v>794</v>
      </c>
      <c r="J185" s="259"/>
      <c r="K185" s="300"/>
    </row>
    <row r="186" spans="2:11" ht="15" customHeight="1">
      <c r="B186" s="279"/>
      <c r="C186" s="259" t="s">
        <v>797</v>
      </c>
      <c r="D186" s="259"/>
      <c r="E186" s="259"/>
      <c r="F186" s="278" t="s">
        <v>720</v>
      </c>
      <c r="G186" s="259"/>
      <c r="H186" s="259" t="s">
        <v>798</v>
      </c>
      <c r="I186" s="259" t="s">
        <v>794</v>
      </c>
      <c r="J186" s="259"/>
      <c r="K186" s="300"/>
    </row>
    <row r="187" spans="2:11" ht="15" customHeight="1">
      <c r="B187" s="279"/>
      <c r="C187" s="312" t="s">
        <v>799</v>
      </c>
      <c r="D187" s="259"/>
      <c r="E187" s="259"/>
      <c r="F187" s="278" t="s">
        <v>720</v>
      </c>
      <c r="G187" s="259"/>
      <c r="H187" s="259" t="s">
        <v>800</v>
      </c>
      <c r="I187" s="259" t="s">
        <v>801</v>
      </c>
      <c r="J187" s="313" t="s">
        <v>802</v>
      </c>
      <c r="K187" s="300"/>
    </row>
    <row r="188" spans="2:11" ht="15" customHeight="1">
      <c r="B188" s="279"/>
      <c r="C188" s="264" t="s">
        <v>42</v>
      </c>
      <c r="D188" s="259"/>
      <c r="E188" s="259"/>
      <c r="F188" s="278" t="s">
        <v>714</v>
      </c>
      <c r="G188" s="259"/>
      <c r="H188" s="255" t="s">
        <v>803</v>
      </c>
      <c r="I188" s="259" t="s">
        <v>804</v>
      </c>
      <c r="J188" s="259"/>
      <c r="K188" s="300"/>
    </row>
    <row r="189" spans="2:11" ht="15" customHeight="1">
      <c r="B189" s="279"/>
      <c r="C189" s="264" t="s">
        <v>805</v>
      </c>
      <c r="D189" s="259"/>
      <c r="E189" s="259"/>
      <c r="F189" s="278" t="s">
        <v>714</v>
      </c>
      <c r="G189" s="259"/>
      <c r="H189" s="259" t="s">
        <v>806</v>
      </c>
      <c r="I189" s="259" t="s">
        <v>748</v>
      </c>
      <c r="J189" s="259"/>
      <c r="K189" s="300"/>
    </row>
    <row r="190" spans="2:11" ht="15" customHeight="1">
      <c r="B190" s="279"/>
      <c r="C190" s="264" t="s">
        <v>807</v>
      </c>
      <c r="D190" s="259"/>
      <c r="E190" s="259"/>
      <c r="F190" s="278" t="s">
        <v>714</v>
      </c>
      <c r="G190" s="259"/>
      <c r="H190" s="259" t="s">
        <v>808</v>
      </c>
      <c r="I190" s="259" t="s">
        <v>748</v>
      </c>
      <c r="J190" s="259"/>
      <c r="K190" s="300"/>
    </row>
    <row r="191" spans="2:11" ht="15" customHeight="1">
      <c r="B191" s="279"/>
      <c r="C191" s="264" t="s">
        <v>809</v>
      </c>
      <c r="D191" s="259"/>
      <c r="E191" s="259"/>
      <c r="F191" s="278" t="s">
        <v>720</v>
      </c>
      <c r="G191" s="259"/>
      <c r="H191" s="259" t="s">
        <v>810</v>
      </c>
      <c r="I191" s="259" t="s">
        <v>748</v>
      </c>
      <c r="J191" s="259"/>
      <c r="K191" s="300"/>
    </row>
    <row r="192" spans="2:11" ht="15" customHeight="1">
      <c r="B192" s="306"/>
      <c r="C192" s="314"/>
      <c r="D192" s="288"/>
      <c r="E192" s="288"/>
      <c r="F192" s="288"/>
      <c r="G192" s="288"/>
      <c r="H192" s="288"/>
      <c r="I192" s="288"/>
      <c r="J192" s="288"/>
      <c r="K192" s="307"/>
    </row>
    <row r="193" spans="2:11" ht="18.75" customHeight="1">
      <c r="B193" s="255"/>
      <c r="C193" s="259"/>
      <c r="D193" s="259"/>
      <c r="E193" s="259"/>
      <c r="F193" s="278"/>
      <c r="G193" s="259"/>
      <c r="H193" s="259"/>
      <c r="I193" s="259"/>
      <c r="J193" s="259"/>
      <c r="K193" s="255"/>
    </row>
    <row r="194" spans="2:11" ht="18.75" customHeight="1">
      <c r="B194" s="255"/>
      <c r="C194" s="259"/>
      <c r="D194" s="259"/>
      <c r="E194" s="259"/>
      <c r="F194" s="278"/>
      <c r="G194" s="259"/>
      <c r="H194" s="259"/>
      <c r="I194" s="259"/>
      <c r="J194" s="259"/>
      <c r="K194" s="255"/>
    </row>
    <row r="195" spans="2:11" ht="18.75" customHeight="1">
      <c r="B195" s="265"/>
      <c r="C195" s="265"/>
      <c r="D195" s="265"/>
      <c r="E195" s="265"/>
      <c r="F195" s="265"/>
      <c r="G195" s="265"/>
      <c r="H195" s="265"/>
      <c r="I195" s="265"/>
      <c r="J195" s="265"/>
      <c r="K195" s="265"/>
    </row>
    <row r="196" spans="2:11">
      <c r="B196" s="247"/>
      <c r="C196" s="248"/>
      <c r="D196" s="248"/>
      <c r="E196" s="248"/>
      <c r="F196" s="248"/>
      <c r="G196" s="248"/>
      <c r="H196" s="248"/>
      <c r="I196" s="248"/>
      <c r="J196" s="248"/>
      <c r="K196" s="249"/>
    </row>
    <row r="197" spans="2:11" ht="21">
      <c r="B197" s="250"/>
      <c r="C197" s="374" t="s">
        <v>811</v>
      </c>
      <c r="D197" s="374"/>
      <c r="E197" s="374"/>
      <c r="F197" s="374"/>
      <c r="G197" s="374"/>
      <c r="H197" s="374"/>
      <c r="I197" s="374"/>
      <c r="J197" s="374"/>
      <c r="K197" s="251"/>
    </row>
    <row r="198" spans="2:11" ht="25.5" customHeight="1">
      <c r="B198" s="250"/>
      <c r="C198" s="315" t="s">
        <v>812</v>
      </c>
      <c r="D198" s="315"/>
      <c r="E198" s="315"/>
      <c r="F198" s="315" t="s">
        <v>813</v>
      </c>
      <c r="G198" s="316"/>
      <c r="H198" s="373" t="s">
        <v>814</v>
      </c>
      <c r="I198" s="373"/>
      <c r="J198" s="373"/>
      <c r="K198" s="251"/>
    </row>
    <row r="199" spans="2:11" ht="5.25" customHeight="1">
      <c r="B199" s="279"/>
      <c r="C199" s="276"/>
      <c r="D199" s="276"/>
      <c r="E199" s="276"/>
      <c r="F199" s="276"/>
      <c r="G199" s="259"/>
      <c r="H199" s="276"/>
      <c r="I199" s="276"/>
      <c r="J199" s="276"/>
      <c r="K199" s="300"/>
    </row>
    <row r="200" spans="2:11" ht="15" customHeight="1">
      <c r="B200" s="279"/>
      <c r="C200" s="259" t="s">
        <v>804</v>
      </c>
      <c r="D200" s="259"/>
      <c r="E200" s="259"/>
      <c r="F200" s="278" t="s">
        <v>43</v>
      </c>
      <c r="G200" s="259"/>
      <c r="H200" s="372" t="s">
        <v>815</v>
      </c>
      <c r="I200" s="372"/>
      <c r="J200" s="372"/>
      <c r="K200" s="300"/>
    </row>
    <row r="201" spans="2:11" ht="15" customHeight="1">
      <c r="B201" s="279"/>
      <c r="C201" s="285"/>
      <c r="D201" s="259"/>
      <c r="E201" s="259"/>
      <c r="F201" s="278" t="s">
        <v>44</v>
      </c>
      <c r="G201" s="259"/>
      <c r="H201" s="372" t="s">
        <v>816</v>
      </c>
      <c r="I201" s="372"/>
      <c r="J201" s="372"/>
      <c r="K201" s="300"/>
    </row>
    <row r="202" spans="2:11" ht="15" customHeight="1">
      <c r="B202" s="279"/>
      <c r="C202" s="285"/>
      <c r="D202" s="259"/>
      <c r="E202" s="259"/>
      <c r="F202" s="278" t="s">
        <v>47</v>
      </c>
      <c r="G202" s="259"/>
      <c r="H202" s="372" t="s">
        <v>817</v>
      </c>
      <c r="I202" s="372"/>
      <c r="J202" s="372"/>
      <c r="K202" s="300"/>
    </row>
    <row r="203" spans="2:11" ht="15" customHeight="1">
      <c r="B203" s="279"/>
      <c r="C203" s="259"/>
      <c r="D203" s="259"/>
      <c r="E203" s="259"/>
      <c r="F203" s="278" t="s">
        <v>45</v>
      </c>
      <c r="G203" s="259"/>
      <c r="H203" s="372" t="s">
        <v>818</v>
      </c>
      <c r="I203" s="372"/>
      <c r="J203" s="372"/>
      <c r="K203" s="300"/>
    </row>
    <row r="204" spans="2:11" ht="15" customHeight="1">
      <c r="B204" s="279"/>
      <c r="C204" s="259"/>
      <c r="D204" s="259"/>
      <c r="E204" s="259"/>
      <c r="F204" s="278" t="s">
        <v>46</v>
      </c>
      <c r="G204" s="259"/>
      <c r="H204" s="372" t="s">
        <v>819</v>
      </c>
      <c r="I204" s="372"/>
      <c r="J204" s="372"/>
      <c r="K204" s="300"/>
    </row>
    <row r="205" spans="2:11" ht="15" customHeight="1">
      <c r="B205" s="279"/>
      <c r="C205" s="259"/>
      <c r="D205" s="259"/>
      <c r="E205" s="259"/>
      <c r="F205" s="278"/>
      <c r="G205" s="259"/>
      <c r="H205" s="259"/>
      <c r="I205" s="259"/>
      <c r="J205" s="259"/>
      <c r="K205" s="300"/>
    </row>
    <row r="206" spans="2:11" ht="15" customHeight="1">
      <c r="B206" s="279"/>
      <c r="C206" s="259" t="s">
        <v>760</v>
      </c>
      <c r="D206" s="259"/>
      <c r="E206" s="259"/>
      <c r="F206" s="278" t="s">
        <v>78</v>
      </c>
      <c r="G206" s="259"/>
      <c r="H206" s="372" t="s">
        <v>820</v>
      </c>
      <c r="I206" s="372"/>
      <c r="J206" s="372"/>
      <c r="K206" s="300"/>
    </row>
    <row r="207" spans="2:11" ht="15" customHeight="1">
      <c r="B207" s="279"/>
      <c r="C207" s="285"/>
      <c r="D207" s="259"/>
      <c r="E207" s="259"/>
      <c r="F207" s="278" t="s">
        <v>659</v>
      </c>
      <c r="G207" s="259"/>
      <c r="H207" s="372" t="s">
        <v>660</v>
      </c>
      <c r="I207" s="372"/>
      <c r="J207" s="372"/>
      <c r="K207" s="300"/>
    </row>
    <row r="208" spans="2:11" ht="15" customHeight="1">
      <c r="B208" s="279"/>
      <c r="C208" s="259"/>
      <c r="D208" s="259"/>
      <c r="E208" s="259"/>
      <c r="F208" s="278" t="s">
        <v>657</v>
      </c>
      <c r="G208" s="259"/>
      <c r="H208" s="372" t="s">
        <v>821</v>
      </c>
      <c r="I208" s="372"/>
      <c r="J208" s="372"/>
      <c r="K208" s="300"/>
    </row>
    <row r="209" spans="2:11" ht="15" customHeight="1">
      <c r="B209" s="317"/>
      <c r="C209" s="285"/>
      <c r="D209" s="285"/>
      <c r="E209" s="285"/>
      <c r="F209" s="278" t="s">
        <v>661</v>
      </c>
      <c r="G209" s="264"/>
      <c r="H209" s="371" t="s">
        <v>662</v>
      </c>
      <c r="I209" s="371"/>
      <c r="J209" s="371"/>
      <c r="K209" s="318"/>
    </row>
    <row r="210" spans="2:11" ht="15" customHeight="1">
      <c r="B210" s="317"/>
      <c r="C210" s="285"/>
      <c r="D210" s="285"/>
      <c r="E210" s="285"/>
      <c r="F210" s="278" t="s">
        <v>589</v>
      </c>
      <c r="G210" s="264"/>
      <c r="H210" s="371" t="s">
        <v>822</v>
      </c>
      <c r="I210" s="371"/>
      <c r="J210" s="371"/>
      <c r="K210" s="318"/>
    </row>
    <row r="211" spans="2:11" ht="15" customHeight="1">
      <c r="B211" s="317"/>
      <c r="C211" s="285"/>
      <c r="D211" s="285"/>
      <c r="E211" s="285"/>
      <c r="F211" s="319"/>
      <c r="G211" s="264"/>
      <c r="H211" s="320"/>
      <c r="I211" s="320"/>
      <c r="J211" s="320"/>
      <c r="K211" s="318"/>
    </row>
    <row r="212" spans="2:11" ht="15" customHeight="1">
      <c r="B212" s="317"/>
      <c r="C212" s="259" t="s">
        <v>784</v>
      </c>
      <c r="D212" s="285"/>
      <c r="E212" s="285"/>
      <c r="F212" s="278">
        <v>1</v>
      </c>
      <c r="G212" s="264"/>
      <c r="H212" s="371" t="s">
        <v>823</v>
      </c>
      <c r="I212" s="371"/>
      <c r="J212" s="371"/>
      <c r="K212" s="318"/>
    </row>
    <row r="213" spans="2:11" ht="15" customHeight="1">
      <c r="B213" s="317"/>
      <c r="C213" s="285"/>
      <c r="D213" s="285"/>
      <c r="E213" s="285"/>
      <c r="F213" s="278">
        <v>2</v>
      </c>
      <c r="G213" s="264"/>
      <c r="H213" s="371" t="s">
        <v>824</v>
      </c>
      <c r="I213" s="371"/>
      <c r="J213" s="371"/>
      <c r="K213" s="318"/>
    </row>
    <row r="214" spans="2:11" ht="15" customHeight="1">
      <c r="B214" s="317"/>
      <c r="C214" s="285"/>
      <c r="D214" s="285"/>
      <c r="E214" s="285"/>
      <c r="F214" s="278">
        <v>3</v>
      </c>
      <c r="G214" s="264"/>
      <c r="H214" s="371" t="s">
        <v>825</v>
      </c>
      <c r="I214" s="371"/>
      <c r="J214" s="371"/>
      <c r="K214" s="318"/>
    </row>
    <row r="215" spans="2:11" ht="15" customHeight="1">
      <c r="B215" s="317"/>
      <c r="C215" s="285"/>
      <c r="D215" s="285"/>
      <c r="E215" s="285"/>
      <c r="F215" s="278">
        <v>4</v>
      </c>
      <c r="G215" s="264"/>
      <c r="H215" s="371" t="s">
        <v>826</v>
      </c>
      <c r="I215" s="371"/>
      <c r="J215" s="371"/>
      <c r="K215" s="318"/>
    </row>
    <row r="216" spans="2:11" ht="12.75" customHeight="1">
      <c r="B216" s="321"/>
      <c r="C216" s="322"/>
      <c r="D216" s="322"/>
      <c r="E216" s="322"/>
      <c r="F216" s="322"/>
      <c r="G216" s="322"/>
      <c r="H216" s="322"/>
      <c r="I216" s="322"/>
      <c r="J216" s="322"/>
      <c r="K216" s="323"/>
    </row>
  </sheetData>
  <sheetProtection formatCells="0" formatColumns="0" formatRows="0" insertColumns="0" insertRows="0" insertHyperlinks="0" deleteColumns="0" deleteRows="0" sort="0" autoFilter="0" pivotTables="0"/>
  <mergeCells count="77">
    <mergeCell ref="F17:J17"/>
    <mergeCell ref="C3:J3"/>
    <mergeCell ref="C9:J9"/>
    <mergeCell ref="D11:J11"/>
    <mergeCell ref="D14:J14"/>
    <mergeCell ref="D15:J15"/>
    <mergeCell ref="F16:J16"/>
    <mergeCell ref="D10:J10"/>
    <mergeCell ref="D13:J13"/>
    <mergeCell ref="C4:J4"/>
    <mergeCell ref="C6:J6"/>
    <mergeCell ref="C7:J7"/>
    <mergeCell ref="C23:J23"/>
    <mergeCell ref="D25:J25"/>
    <mergeCell ref="C24:J24"/>
    <mergeCell ref="F18:J18"/>
    <mergeCell ref="F21:J21"/>
    <mergeCell ref="F19:J19"/>
    <mergeCell ref="F20:J20"/>
    <mergeCell ref="D31:J31"/>
    <mergeCell ref="D32:J32"/>
    <mergeCell ref="D29:J29"/>
    <mergeCell ref="D28:J28"/>
    <mergeCell ref="D26:J26"/>
    <mergeCell ref="G43:J43"/>
    <mergeCell ref="G42:J42"/>
    <mergeCell ref="D33:J33"/>
    <mergeCell ref="G38:J38"/>
    <mergeCell ref="G39:J39"/>
    <mergeCell ref="G40:J40"/>
    <mergeCell ref="G41:J41"/>
    <mergeCell ref="G34:J34"/>
    <mergeCell ref="G35:J35"/>
    <mergeCell ref="G36:J36"/>
    <mergeCell ref="G37:J37"/>
    <mergeCell ref="D57:J57"/>
    <mergeCell ref="D56:J56"/>
    <mergeCell ref="D45:J45"/>
    <mergeCell ref="C50:J50"/>
    <mergeCell ref="C52:J52"/>
    <mergeCell ref="C53:J53"/>
    <mergeCell ref="C55:J55"/>
    <mergeCell ref="D49:J49"/>
    <mergeCell ref="E48:J48"/>
    <mergeCell ref="E47:J47"/>
    <mergeCell ref="E46:J46"/>
    <mergeCell ref="D59:J59"/>
    <mergeCell ref="D60:J60"/>
    <mergeCell ref="D63:J63"/>
    <mergeCell ref="D61:J61"/>
    <mergeCell ref="D58:J58"/>
    <mergeCell ref="D68:J68"/>
    <mergeCell ref="D66:J66"/>
    <mergeCell ref="D65:J65"/>
    <mergeCell ref="D67:J67"/>
    <mergeCell ref="D64:J64"/>
    <mergeCell ref="C163:J163"/>
    <mergeCell ref="C120:J120"/>
    <mergeCell ref="C145:J145"/>
    <mergeCell ref="C100:J100"/>
    <mergeCell ref="C73:J73"/>
    <mergeCell ref="H198:J198"/>
    <mergeCell ref="C197:J197"/>
    <mergeCell ref="H206:J206"/>
    <mergeCell ref="H204:J204"/>
    <mergeCell ref="H202:J202"/>
    <mergeCell ref="H200:J200"/>
    <mergeCell ref="H215:J215"/>
    <mergeCell ref="H208:J208"/>
    <mergeCell ref="H203:J203"/>
    <mergeCell ref="H201:J201"/>
    <mergeCell ref="H212:J212"/>
    <mergeCell ref="H214:J214"/>
    <mergeCell ref="H213:J213"/>
    <mergeCell ref="H210:J210"/>
    <mergeCell ref="H209:J209"/>
    <mergeCell ref="H207:J207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01 - Hřiště Očov - opravy...</vt:lpstr>
      <vt:lpstr>Pokyny pro vyplnění</vt:lpstr>
      <vt:lpstr>'01 - Hřiště Očov - opravy...'!Názvy_tisku</vt:lpstr>
      <vt:lpstr>'Rekapitulace stavby'!Názvy_tisku</vt:lpstr>
      <vt:lpstr>'01 - Hřiště Očov - opravy...'!Oblast_tisku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Janovska-PC\Janovska</dc:creator>
  <cp:lastModifiedBy>matej.dosbaba</cp:lastModifiedBy>
  <dcterms:created xsi:type="dcterms:W3CDTF">2018-08-21T11:26:32Z</dcterms:created>
  <dcterms:modified xsi:type="dcterms:W3CDTF">2018-11-27T08:47:03Z</dcterms:modified>
</cp:coreProperties>
</file>